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ve Services\City Clerk\Redistricting\NDC Mapping Tools 2021 1119\"/>
    </mc:Choice>
  </mc:AlternateContent>
  <xr:revisionPtr revIDLastSave="0" documentId="13_ncr:1_{ECD4DC20-3794-4CAA-8DA2-87BC9E00F5C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asignación!$B$4:$P$56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L57" i="1"/>
  <c r="P56" i="1"/>
  <c r="L56" i="1"/>
  <c r="P55" i="1"/>
  <c r="L55" i="1"/>
  <c r="P54" i="1"/>
  <c r="L54" i="1"/>
  <c r="P53" i="1"/>
  <c r="L53" i="1"/>
  <c r="P52" i="1"/>
  <c r="L52" i="1"/>
  <c r="P51" i="1"/>
  <c r="L51" i="1"/>
  <c r="P50" i="1"/>
  <c r="L50" i="1"/>
  <c r="P49" i="1"/>
  <c r="L49" i="1"/>
  <c r="P48" i="1"/>
  <c r="L48" i="1"/>
  <c r="P47" i="1"/>
  <c r="L47" i="1"/>
  <c r="P46" i="1"/>
  <c r="L46" i="1"/>
  <c r="P45" i="1"/>
  <c r="L45" i="1"/>
  <c r="P44" i="1"/>
  <c r="L44" i="1"/>
  <c r="P43" i="1"/>
  <c r="L43" i="1"/>
  <c r="P42" i="1"/>
  <c r="L42" i="1"/>
  <c r="P41" i="1"/>
  <c r="L41" i="1"/>
  <c r="P40" i="1"/>
  <c r="L40" i="1"/>
  <c r="P39" i="1"/>
  <c r="L39" i="1"/>
  <c r="P38" i="1"/>
  <c r="L38" i="1"/>
  <c r="P37" i="1"/>
  <c r="L37" i="1"/>
  <c r="P36" i="1"/>
  <c r="L36" i="1"/>
  <c r="P35" i="1"/>
  <c r="L35" i="1"/>
  <c r="P34" i="1"/>
  <c r="L34" i="1"/>
  <c r="P33" i="1"/>
  <c r="L33" i="1"/>
  <c r="P32" i="1"/>
  <c r="L32" i="1"/>
  <c r="P31" i="1"/>
  <c r="L31" i="1"/>
  <c r="P30" i="1"/>
  <c r="L30" i="1"/>
  <c r="P29" i="1"/>
  <c r="L29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L7" i="2"/>
  <c r="K7" i="2"/>
  <c r="J7" i="2"/>
  <c r="I7" i="2"/>
  <c r="C59" i="1" l="1"/>
  <c r="D59" i="1"/>
  <c r="E59" i="1"/>
  <c r="F59" i="1"/>
  <c r="G59" i="1"/>
  <c r="H59" i="1"/>
  <c r="I59" i="1"/>
  <c r="J59" i="1"/>
  <c r="K59" i="1"/>
  <c r="M59" i="1"/>
  <c r="N59" i="1"/>
  <c r="O59" i="1"/>
  <c r="L59" i="1" l="1"/>
  <c r="N11" i="2" l="1"/>
  <c r="N12" i="2"/>
  <c r="N13" i="2"/>
  <c r="N14" i="2"/>
  <c r="N16" i="2"/>
  <c r="N17" i="2"/>
  <c r="N18" i="2"/>
  <c r="N20" i="2"/>
  <c r="N21" i="2"/>
  <c r="N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F8" i="2"/>
  <c r="E8" i="2"/>
  <c r="D8" i="2"/>
  <c r="C8" i="2"/>
  <c r="H8" i="2"/>
  <c r="G1" i="2" s="1"/>
  <c r="I21" i="2" l="1"/>
  <c r="L18" i="2"/>
  <c r="L16" i="2"/>
  <c r="L17" i="2"/>
  <c r="L14" i="2"/>
  <c r="K14" i="2"/>
  <c r="J20" i="2"/>
  <c r="J12" i="2"/>
  <c r="J21" i="2"/>
  <c r="L20" i="2"/>
  <c r="I18" i="2"/>
  <c r="L11" i="2"/>
  <c r="L12" i="2"/>
  <c r="I22" i="2"/>
  <c r="I14" i="2"/>
  <c r="K12" i="2"/>
  <c r="L21" i="2"/>
  <c r="K18" i="2"/>
  <c r="L13" i="2"/>
  <c r="I12" i="2"/>
  <c r="I20" i="2"/>
  <c r="K21" i="2"/>
  <c r="G15" i="2"/>
  <c r="K13" i="2"/>
  <c r="J11" i="2"/>
  <c r="J16" i="2"/>
  <c r="J22" i="2"/>
  <c r="G19" i="2"/>
  <c r="K17" i="2"/>
  <c r="I16" i="2"/>
  <c r="G12" i="2"/>
  <c r="G11" i="2"/>
  <c r="K22" i="2"/>
  <c r="K20" i="2"/>
  <c r="J17" i="2"/>
  <c r="G14" i="2"/>
  <c r="G17" i="2"/>
  <c r="G16" i="2"/>
  <c r="G18" i="2"/>
  <c r="K16" i="2"/>
  <c r="L22" i="2"/>
  <c r="G13" i="2"/>
  <c r="I11" i="2"/>
  <c r="I17" i="2"/>
  <c r="J18" i="2"/>
  <c r="J13" i="2"/>
  <c r="I13" i="2"/>
  <c r="G20" i="2"/>
  <c r="G21" i="2"/>
  <c r="J14" i="2"/>
  <c r="K11" i="2"/>
  <c r="G10" i="2"/>
  <c r="G22" i="2"/>
  <c r="P59" i="1"/>
  <c r="G8" i="2"/>
  <c r="M22" i="2" l="1"/>
  <c r="M17" i="2"/>
  <c r="M11" i="2"/>
  <c r="M14" i="2"/>
  <c r="M13" i="2"/>
  <c r="M16" i="2"/>
  <c r="M12" i="2"/>
  <c r="M21" i="2"/>
  <c r="M18" i="2"/>
  <c r="M20" i="2"/>
  <c r="H2" i="1" l="1"/>
  <c r="K2" i="1"/>
  <c r="E9" i="2" l="1"/>
  <c r="F9" i="2"/>
  <c r="L9" i="2" l="1"/>
  <c r="L2" i="1"/>
  <c r="K9" i="2"/>
  <c r="I2" i="1"/>
  <c r="B2" i="1" l="1"/>
  <c r="E2" i="1"/>
  <c r="C9" i="2" l="1"/>
  <c r="D9" i="2"/>
  <c r="H9" i="2" l="1"/>
  <c r="N9" i="2" s="1"/>
  <c r="F2" i="1"/>
  <c r="J9" i="2"/>
  <c r="I9" i="2"/>
  <c r="C2" i="1"/>
</calcChain>
</file>

<file path=xl/sharedStrings.xml><?xml version="1.0" encoding="utf-8"?>
<sst xmlns="http://schemas.openxmlformats.org/spreadsheetml/2006/main" count="74" uniqueCount="54">
  <si>
    <t>Total</t>
  </si>
  <si>
    <t xml:space="preserve"> Hisp</t>
  </si>
  <si>
    <t>Latino</t>
  </si>
  <si>
    <t>D2:</t>
  </si>
  <si>
    <t>D1:</t>
  </si>
  <si>
    <t>D3:</t>
  </si>
  <si>
    <t>D4:</t>
  </si>
  <si>
    <t>(1-4)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</si>
  <si>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</si>
  <si>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</si>
  <si>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</si>
  <si>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</si>
  <si>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numero del distrito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</si>
  <si>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</si>
  <si>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</si>
  <si>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</si>
  <si>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</si>
  <si>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</si>
  <si>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</si>
  <si>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amarillos.</t>
  </si>
  <si>
    <t>Al entregar:</t>
  </si>
  <si>
    <t>Referencia: Población total &amp; deviación de la ideal por distrito</t>
  </si>
  <si>
    <t>Distrito</t>
  </si>
  <si>
    <t>Unid</t>
  </si>
  <si>
    <t>Población</t>
  </si>
  <si>
    <t>Población Ciudadana en Edad Electoral (PCEE)</t>
  </si>
  <si>
    <t>Votantes Registratos (Nov. 2020)</t>
  </si>
  <si>
    <t>Votantes Activos (Nov. 2020)</t>
  </si>
  <si>
    <t>Pob</t>
  </si>
  <si>
    <t>Blanco</t>
  </si>
  <si>
    <t>Negro</t>
  </si>
  <si>
    <t>Asiático</t>
  </si>
  <si>
    <t>Otro</t>
  </si>
  <si>
    <t>Totales por distrito</t>
  </si>
  <si>
    <t>Población ideal:</t>
  </si>
  <si>
    <t>Public Participation Kit de la Ciudad de Moorpark 2021</t>
  </si>
  <si>
    <t>Entre su nombre aquí</t>
  </si>
  <si>
    <t>Contados</t>
  </si>
  <si>
    <t>Porcentajes</t>
  </si>
  <si>
    <t>Grupo</t>
  </si>
  <si>
    <t>Categoria</t>
  </si>
  <si>
    <t>Sin designación</t>
  </si>
  <si>
    <t>Población total</t>
  </si>
  <si>
    <t>Pob. Tot.</t>
  </si>
  <si>
    <t>Deviación en personas</t>
  </si>
  <si>
    <t>PCEE Total</t>
  </si>
  <si>
    <t>Latinos</t>
  </si>
  <si>
    <t>Blancos</t>
  </si>
  <si>
    <t>Negros</t>
  </si>
  <si>
    <t>Votantes Registrados (Nov. 2020)</t>
  </si>
  <si>
    <t>Votantes Activos
(Nov. 2020)</t>
  </si>
  <si>
    <t>Comentarios sobre esta opción</t>
  </si>
  <si>
    <t>Este mapa tiene razón porque…</t>
  </si>
  <si>
    <t>Cuando termine, envíe por e-mail su lista de designaciones a DistrictElections@moorparkca.gov.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</si>
</sst>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  <font>
      <u/>
      <sz val="10"/>
      <color theme="10"/>
      <name val="MS Sans Serif"/>
    </font>
    <font>
      <u/>
      <sz val="12"/>
      <color theme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3" fontId="5" fillId="0" borderId="27" xfId="0" quotePrefix="1" applyNumberFormat="1" applyFont="1" applyBorder="1" applyAlignment="1">
      <alignment horizontal="center" wrapText="1"/>
    </xf>
    <xf numFmtId="3" fontId="6" fillId="0" borderId="36" xfId="0" quotePrefix="1" applyNumberFormat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15" fillId="0" borderId="0" xfId="3" applyFont="1"/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DistrictElections@moorpark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5" sqref="B15"/>
    </sheetView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6" x14ac:dyDescent="0.3">
      <c r="A1" s="1" t="s">
        <v>8</v>
      </c>
    </row>
    <row r="3" spans="1:6" x14ac:dyDescent="0.3">
      <c r="A3" s="1" t="s">
        <v>9</v>
      </c>
    </row>
    <row r="4" spans="1:6" x14ac:dyDescent="0.3">
      <c r="A4" s="2" t="s">
        <v>10</v>
      </c>
    </row>
    <row r="5" spans="1:6" x14ac:dyDescent="0.3">
      <c r="A5" s="2" t="s">
        <v>11</v>
      </c>
    </row>
    <row r="6" spans="1:6" x14ac:dyDescent="0.3">
      <c r="A6" s="2" t="s">
        <v>12</v>
      </c>
    </row>
    <row r="7" spans="1:6" x14ac:dyDescent="0.3">
      <c r="B7" s="2" t="s">
        <v>13</v>
      </c>
    </row>
    <row r="8" spans="1:6" x14ac:dyDescent="0.3">
      <c r="B8" s="2" t="s">
        <v>14</v>
      </c>
    </row>
    <row r="9" spans="1:6" x14ac:dyDescent="0.3">
      <c r="B9" s="2" t="s">
        <v>15</v>
      </c>
    </row>
    <row r="11" spans="1:6" x14ac:dyDescent="0.3">
      <c r="A11" s="1" t="s">
        <v>16</v>
      </c>
      <c r="B11" s="2" t="s">
        <v>17</v>
      </c>
    </row>
    <row r="12" spans="1:6" x14ac:dyDescent="0.3">
      <c r="B12" s="2" t="s">
        <v>18</v>
      </c>
      <c r="F12" s="3" t="s">
        <v>19</v>
      </c>
    </row>
    <row r="14" spans="1:6" x14ac:dyDescent="0.3">
      <c r="A14" s="1" t="s">
        <v>20</v>
      </c>
    </row>
    <row r="15" spans="1:6" x14ac:dyDescent="0.3">
      <c r="B15" s="71" t="s">
        <v>53</v>
      </c>
    </row>
  </sheetData>
  <sheetProtection sheet="1" selectLockedCells="1" selectUnlockedCells="1"/>
  <phoneticPr fontId="2" type="noConversion"/>
  <hyperlinks>
    <hyperlink ref="B15" r:id="rId1" xr:uid="{F9A4BA50-0667-49DA-913E-6863060295A4}"/>
  </hyperlinks>
  <pageMargins left="0.75" right="0.75" top="1" bottom="1" header="0.5" footer="0.5"/>
  <pageSetup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7.109375" style="36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bestFit="1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3.44140625" style="5" bestFit="1" customWidth="1"/>
    <col min="19" max="20" width="6.5546875" style="5" customWidth="1"/>
    <col min="21" max="21" width="3.55468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6" ht="12.6" customHeight="1" thickBot="1" x14ac:dyDescent="0.3">
      <c r="A1" s="76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5"/>
      <c r="N1" s="5"/>
      <c r="O1" s="5"/>
      <c r="P1" s="5"/>
    </row>
    <row r="2" spans="1:16" ht="12.6" thickBot="1" x14ac:dyDescent="0.3">
      <c r="A2" s="39" t="s">
        <v>4</v>
      </c>
      <c r="B2" s="37">
        <f>resultados!$C$8</f>
        <v>0</v>
      </c>
      <c r="C2" s="37">
        <f>resultados!$C$9</f>
        <v>-9081.5</v>
      </c>
      <c r="D2" s="39" t="s">
        <v>3</v>
      </c>
      <c r="E2" s="37">
        <f>resultados!$D$8</f>
        <v>0</v>
      </c>
      <c r="F2" s="37">
        <f>resultados!$D$9</f>
        <v>-9081.5</v>
      </c>
      <c r="G2" s="39" t="s">
        <v>5</v>
      </c>
      <c r="H2" s="37">
        <f>resultados!$E$8</f>
        <v>0</v>
      </c>
      <c r="I2" s="37">
        <f>resultados!$E$9</f>
        <v>-9081.5</v>
      </c>
      <c r="J2" s="39" t="s">
        <v>6</v>
      </c>
      <c r="K2" s="37">
        <f>resultados!$F$8</f>
        <v>0</v>
      </c>
      <c r="L2" s="38">
        <f>resultados!$F$9</f>
        <v>-9081.5</v>
      </c>
      <c r="M2" s="5"/>
      <c r="N2" s="5"/>
      <c r="O2" s="5"/>
      <c r="P2" s="5"/>
    </row>
    <row r="3" spans="1:16" x14ac:dyDescent="0.25">
      <c r="H3" s="36"/>
    </row>
    <row r="4" spans="1:16" ht="13.5" customHeight="1" x14ac:dyDescent="0.25">
      <c r="A4" s="51" t="s">
        <v>22</v>
      </c>
      <c r="B4" s="61" t="s">
        <v>23</v>
      </c>
      <c r="C4" s="61" t="s">
        <v>24</v>
      </c>
      <c r="D4" s="72" t="s">
        <v>25</v>
      </c>
      <c r="E4" s="73"/>
      <c r="F4" s="73"/>
      <c r="G4" s="73"/>
      <c r="H4" s="74"/>
      <c r="I4" s="72" t="s">
        <v>26</v>
      </c>
      <c r="J4" s="73"/>
      <c r="K4" s="73"/>
      <c r="L4" s="74"/>
      <c r="M4" s="72" t="s">
        <v>27</v>
      </c>
      <c r="N4" s="73"/>
      <c r="O4" s="73"/>
      <c r="P4" s="75"/>
    </row>
    <row r="5" spans="1:16" s="4" customFormat="1" x14ac:dyDescent="0.25">
      <c r="A5" s="58" t="s">
        <v>7</v>
      </c>
      <c r="B5" s="59" t="s">
        <v>28</v>
      </c>
      <c r="C5" s="59" t="s">
        <v>0</v>
      </c>
      <c r="D5" s="63" t="s">
        <v>0</v>
      </c>
      <c r="E5" s="60" t="s">
        <v>1</v>
      </c>
      <c r="F5" s="60" t="s">
        <v>29</v>
      </c>
      <c r="G5" s="60" t="s">
        <v>30</v>
      </c>
      <c r="H5" s="62" t="s">
        <v>31</v>
      </c>
      <c r="I5" s="60" t="s">
        <v>0</v>
      </c>
      <c r="J5" s="60" t="s">
        <v>2</v>
      </c>
      <c r="K5" s="68" t="s">
        <v>31</v>
      </c>
      <c r="L5" s="62" t="s">
        <v>32</v>
      </c>
      <c r="M5" s="60" t="s">
        <v>0</v>
      </c>
      <c r="N5" s="60" t="s">
        <v>2</v>
      </c>
      <c r="O5" s="68" t="s">
        <v>31</v>
      </c>
      <c r="P5" s="64" t="s">
        <v>32</v>
      </c>
    </row>
    <row r="6" spans="1:16" x14ac:dyDescent="0.25">
      <c r="A6" s="52"/>
      <c r="B6" s="40">
        <v>1</v>
      </c>
      <c r="C6" s="55">
        <v>489</v>
      </c>
      <c r="D6" s="55">
        <v>305.51142099999998</v>
      </c>
      <c r="E6" s="40">
        <v>29.671976000000001</v>
      </c>
      <c r="F6" s="40">
        <v>205.50588200000001</v>
      </c>
      <c r="G6" s="40">
        <v>9.6708580000000008</v>
      </c>
      <c r="H6" s="56">
        <v>56.047088000000002</v>
      </c>
      <c r="I6" s="40">
        <v>391</v>
      </c>
      <c r="J6" s="40">
        <v>28</v>
      </c>
      <c r="K6" s="41">
        <v>56</v>
      </c>
      <c r="L6" s="53">
        <f>I6-J6-K6</f>
        <v>307</v>
      </c>
      <c r="M6" s="57">
        <v>365</v>
      </c>
      <c r="N6" s="41">
        <v>25</v>
      </c>
      <c r="O6" s="41">
        <v>52</v>
      </c>
      <c r="P6" s="53">
        <f>M6-N6-O6</f>
        <v>288</v>
      </c>
    </row>
    <row r="7" spans="1:16" x14ac:dyDescent="0.25">
      <c r="A7" s="54"/>
      <c r="B7" s="40">
        <v>2</v>
      </c>
      <c r="C7" s="55">
        <v>418</v>
      </c>
      <c r="D7" s="55">
        <v>264.47257200000001</v>
      </c>
      <c r="E7" s="40">
        <v>25.686188000000001</v>
      </c>
      <c r="F7" s="40">
        <v>177.90060800000001</v>
      </c>
      <c r="G7" s="40">
        <v>8.3717880000000005</v>
      </c>
      <c r="H7" s="56">
        <v>48.518374999999999</v>
      </c>
      <c r="I7" s="40">
        <v>316</v>
      </c>
      <c r="J7" s="40">
        <v>41</v>
      </c>
      <c r="K7" s="41">
        <v>55</v>
      </c>
      <c r="L7" s="53">
        <f t="shared" ref="L7:L57" si="0">I7-J7-K7</f>
        <v>220</v>
      </c>
      <c r="M7" s="57">
        <v>278</v>
      </c>
      <c r="N7" s="41">
        <v>37</v>
      </c>
      <c r="O7" s="41">
        <v>44</v>
      </c>
      <c r="P7" s="53">
        <f t="shared" ref="P7:P57" si="1">M7-N7-O7</f>
        <v>197</v>
      </c>
    </row>
    <row r="8" spans="1:16" x14ac:dyDescent="0.25">
      <c r="A8" s="54"/>
      <c r="B8" s="40">
        <v>3</v>
      </c>
      <c r="C8" s="55">
        <v>878</v>
      </c>
      <c r="D8" s="55">
        <v>489.426267</v>
      </c>
      <c r="E8" s="40">
        <v>47.534210000000002</v>
      </c>
      <c r="F8" s="40">
        <v>329.21837099999999</v>
      </c>
      <c r="G8" s="40">
        <v>15.492618999999999</v>
      </c>
      <c r="H8" s="56">
        <v>89.786876000000007</v>
      </c>
      <c r="I8" s="40">
        <v>596</v>
      </c>
      <c r="J8" s="40">
        <v>87</v>
      </c>
      <c r="K8" s="41">
        <v>51</v>
      </c>
      <c r="L8" s="53">
        <f t="shared" si="0"/>
        <v>458</v>
      </c>
      <c r="M8" s="57">
        <v>543</v>
      </c>
      <c r="N8" s="41">
        <v>78</v>
      </c>
      <c r="O8" s="41">
        <v>45</v>
      </c>
      <c r="P8" s="53">
        <f t="shared" si="1"/>
        <v>420</v>
      </c>
    </row>
    <row r="9" spans="1:16" x14ac:dyDescent="0.25">
      <c r="A9" s="54"/>
      <c r="B9" s="40">
        <v>4</v>
      </c>
      <c r="C9" s="55">
        <v>432</v>
      </c>
      <c r="D9" s="55">
        <v>251.55295000000001</v>
      </c>
      <c r="E9" s="40">
        <v>24.431404000000001</v>
      </c>
      <c r="F9" s="40">
        <v>169.21006199999999</v>
      </c>
      <c r="G9" s="40">
        <v>7.9628209999999999</v>
      </c>
      <c r="H9" s="56">
        <v>46.148223999999999</v>
      </c>
      <c r="I9" s="40">
        <v>212</v>
      </c>
      <c r="J9" s="40">
        <v>98</v>
      </c>
      <c r="K9" s="41">
        <v>10</v>
      </c>
      <c r="L9" s="53">
        <f t="shared" si="0"/>
        <v>104</v>
      </c>
      <c r="M9" s="57">
        <v>180</v>
      </c>
      <c r="N9" s="41">
        <v>75</v>
      </c>
      <c r="O9" s="41">
        <v>9</v>
      </c>
      <c r="P9" s="53">
        <f t="shared" si="1"/>
        <v>96</v>
      </c>
    </row>
    <row r="10" spans="1:16" x14ac:dyDescent="0.25">
      <c r="A10" s="52"/>
      <c r="B10" s="40">
        <v>5</v>
      </c>
      <c r="C10" s="55">
        <v>0</v>
      </c>
      <c r="D10" s="55">
        <v>0</v>
      </c>
      <c r="E10" s="40">
        <v>0</v>
      </c>
      <c r="F10" s="40">
        <v>0</v>
      </c>
      <c r="G10" s="40">
        <v>0</v>
      </c>
      <c r="H10" s="56">
        <v>0</v>
      </c>
      <c r="I10" s="40">
        <v>0</v>
      </c>
      <c r="J10" s="40">
        <v>0</v>
      </c>
      <c r="K10" s="41">
        <v>0</v>
      </c>
      <c r="L10" s="53">
        <f t="shared" si="0"/>
        <v>0</v>
      </c>
      <c r="M10" s="57">
        <v>0</v>
      </c>
      <c r="N10" s="41">
        <v>0</v>
      </c>
      <c r="O10" s="41">
        <v>0</v>
      </c>
      <c r="P10" s="53">
        <f t="shared" si="1"/>
        <v>0</v>
      </c>
    </row>
    <row r="11" spans="1:16" x14ac:dyDescent="0.25">
      <c r="A11" s="54"/>
      <c r="B11" s="40">
        <v>6</v>
      </c>
      <c r="C11" s="55">
        <v>20</v>
      </c>
      <c r="D11" s="55">
        <v>7.957999</v>
      </c>
      <c r="E11" s="40">
        <v>6.1934060000000004</v>
      </c>
      <c r="F11" s="40">
        <v>1.3341289999999999</v>
      </c>
      <c r="G11" s="40">
        <v>8.7340000000000004E-3</v>
      </c>
      <c r="H11" s="56">
        <v>0.40862999999999999</v>
      </c>
      <c r="I11" s="40">
        <v>5</v>
      </c>
      <c r="J11" s="40">
        <v>0</v>
      </c>
      <c r="K11" s="41">
        <v>0</v>
      </c>
      <c r="L11" s="53">
        <f t="shared" si="0"/>
        <v>5</v>
      </c>
      <c r="M11" s="57">
        <v>5</v>
      </c>
      <c r="N11" s="41">
        <v>0</v>
      </c>
      <c r="O11" s="41">
        <v>0</v>
      </c>
      <c r="P11" s="53">
        <f t="shared" si="1"/>
        <v>5</v>
      </c>
    </row>
    <row r="12" spans="1:16" x14ac:dyDescent="0.25">
      <c r="A12" s="54"/>
      <c r="B12" s="40">
        <v>7</v>
      </c>
      <c r="C12" s="55">
        <v>901</v>
      </c>
      <c r="D12" s="55">
        <v>486.16142600000001</v>
      </c>
      <c r="E12" s="40">
        <v>378.36079999999998</v>
      </c>
      <c r="F12" s="40">
        <v>81.503186999999997</v>
      </c>
      <c r="G12" s="40">
        <v>0.53356599999999998</v>
      </c>
      <c r="H12" s="56">
        <v>24.963573</v>
      </c>
      <c r="I12" s="40">
        <v>436</v>
      </c>
      <c r="J12" s="40">
        <v>293</v>
      </c>
      <c r="K12" s="41">
        <v>18</v>
      </c>
      <c r="L12" s="53">
        <f t="shared" si="0"/>
        <v>125</v>
      </c>
      <c r="M12" s="57">
        <v>357</v>
      </c>
      <c r="N12" s="41">
        <v>230</v>
      </c>
      <c r="O12" s="41">
        <v>15</v>
      </c>
      <c r="P12" s="53">
        <f t="shared" si="1"/>
        <v>112</v>
      </c>
    </row>
    <row r="13" spans="1:16" x14ac:dyDescent="0.25">
      <c r="A13" s="54"/>
      <c r="B13" s="40">
        <v>8</v>
      </c>
      <c r="C13" s="55">
        <v>1182</v>
      </c>
      <c r="D13" s="55">
        <v>788.74453800000003</v>
      </c>
      <c r="E13" s="40">
        <v>161.03535600000001</v>
      </c>
      <c r="F13" s="40">
        <v>433.80944099999999</v>
      </c>
      <c r="G13" s="40">
        <v>0</v>
      </c>
      <c r="H13" s="56">
        <v>167.60823099999999</v>
      </c>
      <c r="I13" s="40">
        <v>895</v>
      </c>
      <c r="J13" s="40">
        <v>164</v>
      </c>
      <c r="K13" s="41">
        <v>57</v>
      </c>
      <c r="L13" s="53">
        <f t="shared" si="0"/>
        <v>674</v>
      </c>
      <c r="M13" s="57">
        <v>787</v>
      </c>
      <c r="N13" s="41">
        <v>139</v>
      </c>
      <c r="O13" s="41">
        <v>48</v>
      </c>
      <c r="P13" s="53">
        <f t="shared" si="1"/>
        <v>600</v>
      </c>
    </row>
    <row r="14" spans="1:16" x14ac:dyDescent="0.25">
      <c r="A14" s="52"/>
      <c r="B14" s="40">
        <v>9</v>
      </c>
      <c r="C14" s="55">
        <v>706</v>
      </c>
      <c r="D14" s="55">
        <v>450.98831000000001</v>
      </c>
      <c r="E14" s="40">
        <v>98.78192</v>
      </c>
      <c r="F14" s="40">
        <v>247.89727199999999</v>
      </c>
      <c r="G14" s="40">
        <v>1.321285</v>
      </c>
      <c r="H14" s="56">
        <v>88.241174000000001</v>
      </c>
      <c r="I14" s="40">
        <v>416</v>
      </c>
      <c r="J14" s="40">
        <v>128</v>
      </c>
      <c r="K14" s="41">
        <v>7</v>
      </c>
      <c r="L14" s="53">
        <f t="shared" si="0"/>
        <v>281</v>
      </c>
      <c r="M14" s="57">
        <v>352</v>
      </c>
      <c r="N14" s="41">
        <v>104</v>
      </c>
      <c r="O14" s="41">
        <v>6</v>
      </c>
      <c r="P14" s="53">
        <f t="shared" si="1"/>
        <v>242</v>
      </c>
    </row>
    <row r="15" spans="1:16" x14ac:dyDescent="0.25">
      <c r="A15" s="54"/>
      <c r="B15" s="40">
        <v>10</v>
      </c>
      <c r="C15" s="55">
        <v>1843</v>
      </c>
      <c r="D15" s="55">
        <v>1172.544298</v>
      </c>
      <c r="E15" s="40">
        <v>437.26716800000003</v>
      </c>
      <c r="F15" s="40">
        <v>640.58246299999996</v>
      </c>
      <c r="G15" s="40">
        <v>38.991967000000002</v>
      </c>
      <c r="H15" s="56">
        <v>25.066265000000001</v>
      </c>
      <c r="I15" s="40">
        <v>650</v>
      </c>
      <c r="J15" s="40">
        <v>282</v>
      </c>
      <c r="K15" s="41">
        <v>10</v>
      </c>
      <c r="L15" s="53">
        <f t="shared" si="0"/>
        <v>358</v>
      </c>
      <c r="M15" s="57">
        <v>546</v>
      </c>
      <c r="N15" s="41">
        <v>228</v>
      </c>
      <c r="O15" s="41">
        <v>10</v>
      </c>
      <c r="P15" s="53">
        <f t="shared" si="1"/>
        <v>308</v>
      </c>
    </row>
    <row r="16" spans="1:16" x14ac:dyDescent="0.25">
      <c r="A16" s="54"/>
      <c r="B16" s="40">
        <v>11</v>
      </c>
      <c r="C16" s="55">
        <v>1589</v>
      </c>
      <c r="D16" s="55">
        <v>1354.1599180000001</v>
      </c>
      <c r="E16" s="40">
        <v>174.49098000000001</v>
      </c>
      <c r="F16" s="40">
        <v>982.96284000000003</v>
      </c>
      <c r="G16" s="40">
        <v>63.711548000000001</v>
      </c>
      <c r="H16" s="56">
        <v>135.191677</v>
      </c>
      <c r="I16" s="40">
        <v>1325</v>
      </c>
      <c r="J16" s="40">
        <v>123</v>
      </c>
      <c r="K16" s="41">
        <v>45</v>
      </c>
      <c r="L16" s="53">
        <f t="shared" si="0"/>
        <v>1157</v>
      </c>
      <c r="M16" s="57">
        <v>1208</v>
      </c>
      <c r="N16" s="41">
        <v>110</v>
      </c>
      <c r="O16" s="41">
        <v>39</v>
      </c>
      <c r="P16" s="53">
        <f t="shared" si="1"/>
        <v>1059</v>
      </c>
    </row>
    <row r="17" spans="1:16" x14ac:dyDescent="0.25">
      <c r="A17" s="54"/>
      <c r="B17" s="40">
        <v>12</v>
      </c>
      <c r="C17" s="55">
        <v>1103</v>
      </c>
      <c r="D17" s="55">
        <v>916.361401</v>
      </c>
      <c r="E17" s="40">
        <v>118.60700199999999</v>
      </c>
      <c r="F17" s="40">
        <v>664.52459399999998</v>
      </c>
      <c r="G17" s="40">
        <v>47.117902999999998</v>
      </c>
      <c r="H17" s="56">
        <v>87.736700999999996</v>
      </c>
      <c r="I17" s="40">
        <v>2534</v>
      </c>
      <c r="J17" s="40">
        <v>272</v>
      </c>
      <c r="K17" s="41">
        <v>105</v>
      </c>
      <c r="L17" s="53">
        <f t="shared" si="0"/>
        <v>2157</v>
      </c>
      <c r="M17" s="57">
        <v>2296</v>
      </c>
      <c r="N17" s="41">
        <v>255</v>
      </c>
      <c r="O17" s="41">
        <v>92</v>
      </c>
      <c r="P17" s="53">
        <f t="shared" si="1"/>
        <v>1949</v>
      </c>
    </row>
    <row r="18" spans="1:16" x14ac:dyDescent="0.25">
      <c r="A18" s="52"/>
      <c r="B18" s="40">
        <v>13</v>
      </c>
      <c r="C18" s="55">
        <v>1233</v>
      </c>
      <c r="D18" s="55">
        <v>1025.1593820000001</v>
      </c>
      <c r="E18" s="40">
        <v>125.727137</v>
      </c>
      <c r="F18" s="40">
        <v>751.94478600000002</v>
      </c>
      <c r="G18" s="40">
        <v>0</v>
      </c>
      <c r="H18" s="56">
        <v>147.48750899999999</v>
      </c>
      <c r="I18" s="40">
        <v>440</v>
      </c>
      <c r="J18" s="40">
        <v>45</v>
      </c>
      <c r="K18" s="41">
        <v>35</v>
      </c>
      <c r="L18" s="53">
        <f t="shared" si="0"/>
        <v>360</v>
      </c>
      <c r="M18" s="57">
        <v>383</v>
      </c>
      <c r="N18" s="41">
        <v>35</v>
      </c>
      <c r="O18" s="41">
        <v>30</v>
      </c>
      <c r="P18" s="53">
        <f t="shared" si="1"/>
        <v>318</v>
      </c>
    </row>
    <row r="19" spans="1:16" x14ac:dyDescent="0.25">
      <c r="A19" s="54"/>
      <c r="B19" s="40">
        <v>14</v>
      </c>
      <c r="C19" s="55">
        <v>629</v>
      </c>
      <c r="D19" s="55">
        <v>534.22311500000001</v>
      </c>
      <c r="E19" s="40">
        <v>65.517953000000006</v>
      </c>
      <c r="F19" s="40">
        <v>391.84764799999999</v>
      </c>
      <c r="G19" s="40">
        <v>0</v>
      </c>
      <c r="H19" s="56">
        <v>76.857547999999994</v>
      </c>
      <c r="I19" s="40">
        <v>72</v>
      </c>
      <c r="J19" s="40">
        <v>6</v>
      </c>
      <c r="K19" s="41">
        <v>5</v>
      </c>
      <c r="L19" s="53">
        <f t="shared" si="0"/>
        <v>61</v>
      </c>
      <c r="M19" s="57">
        <v>63</v>
      </c>
      <c r="N19" s="41">
        <v>5</v>
      </c>
      <c r="O19" s="41">
        <v>4</v>
      </c>
      <c r="P19" s="53">
        <f t="shared" si="1"/>
        <v>54</v>
      </c>
    </row>
    <row r="20" spans="1:16" x14ac:dyDescent="0.25">
      <c r="A20" s="54"/>
      <c r="B20" s="40">
        <v>15</v>
      </c>
      <c r="C20" s="55">
        <v>0</v>
      </c>
      <c r="D20" s="55">
        <v>0</v>
      </c>
      <c r="E20" s="40">
        <v>0</v>
      </c>
      <c r="F20" s="40">
        <v>0</v>
      </c>
      <c r="G20" s="40">
        <v>0</v>
      </c>
      <c r="H20" s="56">
        <v>0</v>
      </c>
      <c r="I20" s="40">
        <v>0</v>
      </c>
      <c r="J20" s="40">
        <v>0</v>
      </c>
      <c r="K20" s="41">
        <v>0</v>
      </c>
      <c r="L20" s="53">
        <f t="shared" si="0"/>
        <v>0</v>
      </c>
      <c r="M20" s="57">
        <v>0</v>
      </c>
      <c r="N20" s="41">
        <v>0</v>
      </c>
      <c r="O20" s="41">
        <v>0</v>
      </c>
      <c r="P20" s="53">
        <f t="shared" si="1"/>
        <v>0</v>
      </c>
    </row>
    <row r="21" spans="1:16" x14ac:dyDescent="0.25">
      <c r="A21" s="54"/>
      <c r="B21" s="40">
        <v>16</v>
      </c>
      <c r="C21" s="55">
        <v>1019</v>
      </c>
      <c r="D21" s="55">
        <v>783.785527</v>
      </c>
      <c r="E21" s="40">
        <v>88.018715999999998</v>
      </c>
      <c r="F21" s="40">
        <v>611.93955600000004</v>
      </c>
      <c r="G21" s="40">
        <v>14.669786</v>
      </c>
      <c r="H21" s="56">
        <v>49.877274</v>
      </c>
      <c r="I21" s="40">
        <v>190</v>
      </c>
      <c r="J21" s="40">
        <v>25</v>
      </c>
      <c r="K21" s="41">
        <v>12</v>
      </c>
      <c r="L21" s="53">
        <f t="shared" si="0"/>
        <v>153</v>
      </c>
      <c r="M21" s="57">
        <v>175</v>
      </c>
      <c r="N21" s="41">
        <v>23</v>
      </c>
      <c r="O21" s="41">
        <v>12</v>
      </c>
      <c r="P21" s="53">
        <f t="shared" si="1"/>
        <v>140</v>
      </c>
    </row>
    <row r="22" spans="1:16" x14ac:dyDescent="0.25">
      <c r="A22" s="52"/>
      <c r="B22" s="40">
        <v>17</v>
      </c>
      <c r="C22" s="55">
        <v>460</v>
      </c>
      <c r="D22" s="55">
        <v>326.73938500000003</v>
      </c>
      <c r="E22" s="40">
        <v>36.692669000000002</v>
      </c>
      <c r="F22" s="40">
        <v>255.10136399999999</v>
      </c>
      <c r="G22" s="40">
        <v>6.1154450000000002</v>
      </c>
      <c r="H22" s="56">
        <v>20.792511999999999</v>
      </c>
      <c r="I22" s="40">
        <v>54</v>
      </c>
      <c r="J22" s="40">
        <v>2</v>
      </c>
      <c r="K22" s="41">
        <v>4</v>
      </c>
      <c r="L22" s="53">
        <f t="shared" si="0"/>
        <v>48</v>
      </c>
      <c r="M22" s="57">
        <v>48</v>
      </c>
      <c r="N22" s="41">
        <v>0</v>
      </c>
      <c r="O22" s="41">
        <v>4</v>
      </c>
      <c r="P22" s="53">
        <f t="shared" si="1"/>
        <v>44</v>
      </c>
    </row>
    <row r="23" spans="1:16" x14ac:dyDescent="0.25">
      <c r="A23" s="54"/>
      <c r="B23" s="40">
        <v>18</v>
      </c>
      <c r="C23" s="55">
        <v>384</v>
      </c>
      <c r="D23" s="55">
        <v>306.318174</v>
      </c>
      <c r="E23" s="40">
        <v>34.399377000000001</v>
      </c>
      <c r="F23" s="40">
        <v>239.15752599999999</v>
      </c>
      <c r="G23" s="40">
        <v>5.7332289999999997</v>
      </c>
      <c r="H23" s="56">
        <v>19.492979999999999</v>
      </c>
      <c r="I23" s="40">
        <v>301</v>
      </c>
      <c r="J23" s="40">
        <v>39</v>
      </c>
      <c r="K23" s="41">
        <v>6</v>
      </c>
      <c r="L23" s="53">
        <f t="shared" si="0"/>
        <v>256</v>
      </c>
      <c r="M23" s="57">
        <v>265</v>
      </c>
      <c r="N23" s="41">
        <v>34</v>
      </c>
      <c r="O23" s="41">
        <v>5</v>
      </c>
      <c r="P23" s="53">
        <f t="shared" si="1"/>
        <v>226</v>
      </c>
    </row>
    <row r="24" spans="1:16" x14ac:dyDescent="0.25">
      <c r="A24" s="54"/>
      <c r="B24" s="40">
        <v>19</v>
      </c>
      <c r="C24" s="55">
        <v>595</v>
      </c>
      <c r="D24" s="55">
        <v>453.15639099999999</v>
      </c>
      <c r="E24" s="40">
        <v>50.889234999999999</v>
      </c>
      <c r="F24" s="40">
        <v>353.80128500000001</v>
      </c>
      <c r="G24" s="40">
        <v>8.4815389999999997</v>
      </c>
      <c r="H24" s="56">
        <v>28.837233000000001</v>
      </c>
      <c r="I24" s="40">
        <v>479</v>
      </c>
      <c r="J24" s="40">
        <v>47</v>
      </c>
      <c r="K24" s="41">
        <v>20</v>
      </c>
      <c r="L24" s="53">
        <f t="shared" si="0"/>
        <v>412</v>
      </c>
      <c r="M24" s="57">
        <v>437</v>
      </c>
      <c r="N24" s="41">
        <v>35</v>
      </c>
      <c r="O24" s="41">
        <v>18</v>
      </c>
      <c r="P24" s="53">
        <f t="shared" si="1"/>
        <v>384</v>
      </c>
    </row>
    <row r="25" spans="1:16" x14ac:dyDescent="0.25">
      <c r="A25" s="54"/>
      <c r="B25" s="40">
        <v>20</v>
      </c>
      <c r="C25" s="55">
        <v>858</v>
      </c>
      <c r="D25" s="55">
        <v>557.08675700000003</v>
      </c>
      <c r="E25" s="40">
        <v>161.60775000000001</v>
      </c>
      <c r="F25" s="40">
        <v>303.50717400000002</v>
      </c>
      <c r="G25" s="40">
        <v>7.883305</v>
      </c>
      <c r="H25" s="56">
        <v>64.380323000000004</v>
      </c>
      <c r="I25" s="40">
        <v>347</v>
      </c>
      <c r="J25" s="40">
        <v>215</v>
      </c>
      <c r="K25" s="41">
        <v>8</v>
      </c>
      <c r="L25" s="53">
        <f t="shared" si="0"/>
        <v>124</v>
      </c>
      <c r="M25" s="57">
        <v>274</v>
      </c>
      <c r="N25" s="41">
        <v>164</v>
      </c>
      <c r="O25" s="41">
        <v>5</v>
      </c>
      <c r="P25" s="53">
        <f t="shared" si="1"/>
        <v>105</v>
      </c>
    </row>
    <row r="26" spans="1:16" x14ac:dyDescent="0.25">
      <c r="A26" s="52"/>
      <c r="B26" s="40">
        <v>21</v>
      </c>
      <c r="C26" s="55">
        <v>2495</v>
      </c>
      <c r="D26" s="55">
        <v>1123.5216789999999</v>
      </c>
      <c r="E26" s="40">
        <v>834.791383</v>
      </c>
      <c r="F26" s="40">
        <v>221.85598200000001</v>
      </c>
      <c r="G26" s="40">
        <v>2.346228</v>
      </c>
      <c r="H26" s="56">
        <v>61.008997000000001</v>
      </c>
      <c r="I26" s="40">
        <v>1193</v>
      </c>
      <c r="J26" s="40">
        <v>976</v>
      </c>
      <c r="K26" s="41">
        <v>4</v>
      </c>
      <c r="L26" s="53">
        <f t="shared" si="0"/>
        <v>213</v>
      </c>
      <c r="M26" s="57">
        <v>896</v>
      </c>
      <c r="N26" s="41">
        <v>722</v>
      </c>
      <c r="O26" s="41">
        <v>4</v>
      </c>
      <c r="P26" s="53">
        <f t="shared" si="1"/>
        <v>170</v>
      </c>
    </row>
    <row r="27" spans="1:16" x14ac:dyDescent="0.25">
      <c r="A27" s="54"/>
      <c r="B27" s="40">
        <v>22</v>
      </c>
      <c r="C27" s="55">
        <v>1456</v>
      </c>
      <c r="D27" s="55">
        <v>892.72300499999994</v>
      </c>
      <c r="E27" s="40">
        <v>332.91574400000002</v>
      </c>
      <c r="F27" s="40">
        <v>487.71095500000001</v>
      </c>
      <c r="G27" s="40">
        <v>29.686747</v>
      </c>
      <c r="H27" s="56">
        <v>19.084337000000001</v>
      </c>
      <c r="I27" s="40">
        <v>778</v>
      </c>
      <c r="J27" s="40">
        <v>252</v>
      </c>
      <c r="K27" s="41">
        <v>46</v>
      </c>
      <c r="L27" s="53">
        <f t="shared" si="0"/>
        <v>480</v>
      </c>
      <c r="M27" s="57">
        <v>645</v>
      </c>
      <c r="N27" s="41">
        <v>194</v>
      </c>
      <c r="O27" s="41">
        <v>39</v>
      </c>
      <c r="P27" s="53">
        <f t="shared" si="1"/>
        <v>412</v>
      </c>
    </row>
    <row r="28" spans="1:16" x14ac:dyDescent="0.25">
      <c r="A28" s="54"/>
      <c r="B28" s="40">
        <v>23</v>
      </c>
      <c r="C28" s="55">
        <v>830</v>
      </c>
      <c r="D28" s="55">
        <v>775.91803700000003</v>
      </c>
      <c r="E28" s="40">
        <v>148.701673</v>
      </c>
      <c r="F28" s="40">
        <v>528.08191799999997</v>
      </c>
      <c r="G28" s="40">
        <v>43.847915</v>
      </c>
      <c r="H28" s="56">
        <v>41.941519999999997</v>
      </c>
      <c r="I28" s="40">
        <v>643</v>
      </c>
      <c r="J28" s="40">
        <v>131</v>
      </c>
      <c r="K28" s="41">
        <v>27</v>
      </c>
      <c r="L28" s="53">
        <f t="shared" si="0"/>
        <v>485</v>
      </c>
      <c r="M28" s="57">
        <v>578</v>
      </c>
      <c r="N28" s="41">
        <v>113</v>
      </c>
      <c r="O28" s="41">
        <v>25</v>
      </c>
      <c r="P28" s="53">
        <f t="shared" si="1"/>
        <v>440</v>
      </c>
    </row>
    <row r="29" spans="1:16" x14ac:dyDescent="0.25">
      <c r="A29" s="54"/>
      <c r="B29" s="40">
        <v>24</v>
      </c>
      <c r="C29" s="55">
        <v>943</v>
      </c>
      <c r="D29" s="55">
        <v>877.07300999999995</v>
      </c>
      <c r="E29" s="40">
        <v>168.08762899999999</v>
      </c>
      <c r="F29" s="40">
        <v>596.92696699999999</v>
      </c>
      <c r="G29" s="40">
        <v>49.564284999999998</v>
      </c>
      <c r="H29" s="56">
        <v>47.409357</v>
      </c>
      <c r="I29" s="40">
        <v>655</v>
      </c>
      <c r="J29" s="40">
        <v>100</v>
      </c>
      <c r="K29" s="41">
        <v>5</v>
      </c>
      <c r="L29" s="53">
        <f t="shared" si="0"/>
        <v>550</v>
      </c>
      <c r="M29" s="57">
        <v>593</v>
      </c>
      <c r="N29" s="41">
        <v>91</v>
      </c>
      <c r="O29" s="41">
        <v>5</v>
      </c>
      <c r="P29" s="53">
        <f t="shared" si="1"/>
        <v>497</v>
      </c>
    </row>
    <row r="30" spans="1:16" x14ac:dyDescent="0.25">
      <c r="A30" s="52"/>
      <c r="B30" s="40">
        <v>25</v>
      </c>
      <c r="C30" s="55">
        <v>456</v>
      </c>
      <c r="D30" s="55">
        <v>382.00872399999997</v>
      </c>
      <c r="E30" s="40">
        <v>73.210483999999994</v>
      </c>
      <c r="F30" s="40">
        <v>259.99125800000002</v>
      </c>
      <c r="G30" s="40">
        <v>21.587700000000002</v>
      </c>
      <c r="H30" s="56">
        <v>20.649121999999998</v>
      </c>
      <c r="I30" s="40">
        <v>384</v>
      </c>
      <c r="J30" s="40">
        <v>57</v>
      </c>
      <c r="K30" s="41">
        <v>13</v>
      </c>
      <c r="L30" s="53">
        <f t="shared" si="0"/>
        <v>314</v>
      </c>
      <c r="M30" s="57">
        <v>349</v>
      </c>
      <c r="N30" s="41">
        <v>54</v>
      </c>
      <c r="O30" s="41">
        <v>12</v>
      </c>
      <c r="P30" s="53">
        <f t="shared" si="1"/>
        <v>283</v>
      </c>
    </row>
    <row r="31" spans="1:16" x14ac:dyDescent="0.25">
      <c r="A31" s="52"/>
      <c r="B31" s="40">
        <v>26</v>
      </c>
      <c r="C31" s="55">
        <v>634</v>
      </c>
      <c r="D31" s="55">
        <v>452.88459899999998</v>
      </c>
      <c r="E31" s="40">
        <v>68.751108000000002</v>
      </c>
      <c r="F31" s="40">
        <v>324.112594</v>
      </c>
      <c r="G31" s="40">
        <v>10.912903999999999</v>
      </c>
      <c r="H31" s="56">
        <v>49.108012000000002</v>
      </c>
      <c r="I31" s="40">
        <v>403</v>
      </c>
      <c r="J31" s="40">
        <v>59</v>
      </c>
      <c r="K31" s="41">
        <v>19</v>
      </c>
      <c r="L31" s="53">
        <f t="shared" si="0"/>
        <v>325</v>
      </c>
      <c r="M31" s="57">
        <v>353</v>
      </c>
      <c r="N31" s="41">
        <v>47</v>
      </c>
      <c r="O31" s="41">
        <v>16</v>
      </c>
      <c r="P31" s="53">
        <f t="shared" si="1"/>
        <v>290</v>
      </c>
    </row>
    <row r="32" spans="1:16" x14ac:dyDescent="0.25">
      <c r="A32" s="52"/>
      <c r="B32" s="40">
        <v>27</v>
      </c>
      <c r="C32" s="55">
        <v>997</v>
      </c>
      <c r="D32" s="55">
        <v>788.46154100000001</v>
      </c>
      <c r="E32" s="40">
        <v>119.694078</v>
      </c>
      <c r="F32" s="40">
        <v>564.27246500000001</v>
      </c>
      <c r="G32" s="40">
        <v>18.999110999999999</v>
      </c>
      <c r="H32" s="56">
        <v>85.495903999999996</v>
      </c>
      <c r="I32" s="40">
        <v>813</v>
      </c>
      <c r="J32" s="40">
        <v>73</v>
      </c>
      <c r="K32" s="41">
        <v>32</v>
      </c>
      <c r="L32" s="53">
        <f t="shared" si="0"/>
        <v>708</v>
      </c>
      <c r="M32" s="57">
        <v>743</v>
      </c>
      <c r="N32" s="41">
        <v>64</v>
      </c>
      <c r="O32" s="41">
        <v>31</v>
      </c>
      <c r="P32" s="53">
        <f t="shared" si="1"/>
        <v>648</v>
      </c>
    </row>
    <row r="33" spans="1:16" x14ac:dyDescent="0.25">
      <c r="A33" s="52"/>
      <c r="B33" s="40">
        <v>28</v>
      </c>
      <c r="C33" s="55">
        <v>1070</v>
      </c>
      <c r="D33" s="55">
        <v>833.65381300000001</v>
      </c>
      <c r="E33" s="40">
        <v>126.55459399999999</v>
      </c>
      <c r="F33" s="40">
        <v>596.61490900000001</v>
      </c>
      <c r="G33" s="40">
        <v>20.088083999999998</v>
      </c>
      <c r="H33" s="56">
        <v>90.396277999999995</v>
      </c>
      <c r="I33" s="40">
        <v>849</v>
      </c>
      <c r="J33" s="40">
        <v>126</v>
      </c>
      <c r="K33" s="41">
        <v>42</v>
      </c>
      <c r="L33" s="53">
        <f t="shared" si="0"/>
        <v>681</v>
      </c>
      <c r="M33" s="57">
        <v>775</v>
      </c>
      <c r="N33" s="41">
        <v>113</v>
      </c>
      <c r="O33" s="41">
        <v>37</v>
      </c>
      <c r="P33" s="53">
        <f t="shared" si="1"/>
        <v>625</v>
      </c>
    </row>
    <row r="34" spans="1:16" x14ac:dyDescent="0.25">
      <c r="A34" s="52"/>
      <c r="B34" s="40">
        <v>29</v>
      </c>
      <c r="C34" s="55">
        <v>499</v>
      </c>
      <c r="D34" s="55">
        <v>432.86851300000001</v>
      </c>
      <c r="E34" s="40">
        <v>53.087668999999998</v>
      </c>
      <c r="F34" s="40">
        <v>317.505</v>
      </c>
      <c r="G34" s="40">
        <v>0</v>
      </c>
      <c r="H34" s="56">
        <v>62.275877999999999</v>
      </c>
      <c r="I34" s="40">
        <v>384</v>
      </c>
      <c r="J34" s="40">
        <v>54</v>
      </c>
      <c r="K34" s="41">
        <v>20</v>
      </c>
      <c r="L34" s="53">
        <f t="shared" si="0"/>
        <v>310</v>
      </c>
      <c r="M34" s="57">
        <v>341</v>
      </c>
      <c r="N34" s="41">
        <v>45</v>
      </c>
      <c r="O34" s="41">
        <v>17</v>
      </c>
      <c r="P34" s="53">
        <f t="shared" si="1"/>
        <v>279</v>
      </c>
    </row>
    <row r="35" spans="1:16" x14ac:dyDescent="0.25">
      <c r="A35" s="52"/>
      <c r="B35" s="40">
        <v>30</v>
      </c>
      <c r="C35" s="55">
        <v>450</v>
      </c>
      <c r="D35" s="55">
        <v>298.85852999999997</v>
      </c>
      <c r="E35" s="40">
        <v>86.697188999999995</v>
      </c>
      <c r="F35" s="40">
        <v>162.82151999999999</v>
      </c>
      <c r="G35" s="40">
        <v>4.2291309999999998</v>
      </c>
      <c r="H35" s="56">
        <v>34.537903999999997</v>
      </c>
      <c r="I35" s="40">
        <v>249</v>
      </c>
      <c r="J35" s="40">
        <v>19</v>
      </c>
      <c r="K35" s="41">
        <v>25</v>
      </c>
      <c r="L35" s="53">
        <f t="shared" si="0"/>
        <v>205</v>
      </c>
      <c r="M35" s="57">
        <v>227</v>
      </c>
      <c r="N35" s="41">
        <v>16</v>
      </c>
      <c r="O35" s="41">
        <v>23</v>
      </c>
      <c r="P35" s="53">
        <f t="shared" si="1"/>
        <v>188</v>
      </c>
    </row>
    <row r="36" spans="1:16" x14ac:dyDescent="0.25">
      <c r="A36" s="52"/>
      <c r="B36" s="40">
        <v>31</v>
      </c>
      <c r="C36" s="55">
        <v>556</v>
      </c>
      <c r="D36" s="55">
        <v>345.80912000000001</v>
      </c>
      <c r="E36" s="40">
        <v>100.31729300000001</v>
      </c>
      <c r="F36" s="40">
        <v>188.40073100000001</v>
      </c>
      <c r="G36" s="40">
        <v>4.8935269999999997</v>
      </c>
      <c r="H36" s="56">
        <v>39.963799999999999</v>
      </c>
      <c r="I36" s="40">
        <v>334</v>
      </c>
      <c r="J36" s="40">
        <v>45</v>
      </c>
      <c r="K36" s="41">
        <v>25</v>
      </c>
      <c r="L36" s="53">
        <f t="shared" si="0"/>
        <v>264</v>
      </c>
      <c r="M36" s="57">
        <v>311</v>
      </c>
      <c r="N36" s="41">
        <v>39</v>
      </c>
      <c r="O36" s="41">
        <v>23</v>
      </c>
      <c r="P36" s="53">
        <f t="shared" si="1"/>
        <v>249</v>
      </c>
    </row>
    <row r="37" spans="1:16" x14ac:dyDescent="0.25">
      <c r="A37" s="52"/>
      <c r="B37" s="40">
        <v>32</v>
      </c>
      <c r="C37" s="55">
        <v>1268</v>
      </c>
      <c r="D37" s="55">
        <v>760.64121499999999</v>
      </c>
      <c r="E37" s="40">
        <v>224.876058</v>
      </c>
      <c r="F37" s="40">
        <v>415.44402300000002</v>
      </c>
      <c r="G37" s="40">
        <v>10.021791</v>
      </c>
      <c r="H37" s="56">
        <v>85.480513999999999</v>
      </c>
      <c r="I37" s="40">
        <v>773</v>
      </c>
      <c r="J37" s="40">
        <v>142</v>
      </c>
      <c r="K37" s="41">
        <v>48</v>
      </c>
      <c r="L37" s="53">
        <f t="shared" si="0"/>
        <v>583</v>
      </c>
      <c r="M37" s="57">
        <v>685</v>
      </c>
      <c r="N37" s="41">
        <v>126</v>
      </c>
      <c r="O37" s="41">
        <v>43</v>
      </c>
      <c r="P37" s="53">
        <f t="shared" si="1"/>
        <v>516</v>
      </c>
    </row>
    <row r="38" spans="1:16" x14ac:dyDescent="0.25">
      <c r="A38" s="52"/>
      <c r="B38" s="40">
        <v>33</v>
      </c>
      <c r="C38" s="55">
        <v>300</v>
      </c>
      <c r="D38" s="55">
        <v>210.37474</v>
      </c>
      <c r="E38" s="40">
        <v>61.028534000000001</v>
      </c>
      <c r="F38" s="40">
        <v>114.61454000000001</v>
      </c>
      <c r="G38" s="40">
        <v>2.9770020000000001</v>
      </c>
      <c r="H38" s="56">
        <v>24.312180000000001</v>
      </c>
      <c r="I38" s="40">
        <v>226</v>
      </c>
      <c r="J38" s="40">
        <v>57</v>
      </c>
      <c r="K38" s="41">
        <v>4</v>
      </c>
      <c r="L38" s="53">
        <f t="shared" si="0"/>
        <v>165</v>
      </c>
      <c r="M38" s="57">
        <v>195</v>
      </c>
      <c r="N38" s="41">
        <v>44</v>
      </c>
      <c r="O38" s="41">
        <v>2</v>
      </c>
      <c r="P38" s="53">
        <f t="shared" si="1"/>
        <v>149</v>
      </c>
    </row>
    <row r="39" spans="1:16" x14ac:dyDescent="0.25">
      <c r="A39" s="52"/>
      <c r="B39" s="40">
        <v>34</v>
      </c>
      <c r="C39" s="55">
        <v>0</v>
      </c>
      <c r="D39" s="55">
        <v>0</v>
      </c>
      <c r="E39" s="40">
        <v>0</v>
      </c>
      <c r="F39" s="40">
        <v>0</v>
      </c>
      <c r="G39" s="40">
        <v>0</v>
      </c>
      <c r="H39" s="56">
        <v>0</v>
      </c>
      <c r="I39" s="40">
        <v>0</v>
      </c>
      <c r="J39" s="40">
        <v>0</v>
      </c>
      <c r="K39" s="41">
        <v>0</v>
      </c>
      <c r="L39" s="53">
        <f t="shared" si="0"/>
        <v>0</v>
      </c>
      <c r="M39" s="57">
        <v>0</v>
      </c>
      <c r="N39" s="41">
        <v>0</v>
      </c>
      <c r="O39" s="41">
        <v>0</v>
      </c>
      <c r="P39" s="53">
        <f t="shared" si="1"/>
        <v>0</v>
      </c>
    </row>
    <row r="40" spans="1:16" x14ac:dyDescent="0.25">
      <c r="A40" s="52"/>
      <c r="B40" s="40">
        <v>35</v>
      </c>
      <c r="C40" s="55">
        <v>1202</v>
      </c>
      <c r="D40" s="55">
        <v>422.35861</v>
      </c>
      <c r="E40" s="40">
        <v>305.654383</v>
      </c>
      <c r="F40" s="40">
        <v>90.306898000000004</v>
      </c>
      <c r="G40" s="40">
        <v>1.11147</v>
      </c>
      <c r="H40" s="56">
        <v>23.6187</v>
      </c>
      <c r="I40" s="40">
        <v>362</v>
      </c>
      <c r="J40" s="40">
        <v>182</v>
      </c>
      <c r="K40" s="41">
        <v>17</v>
      </c>
      <c r="L40" s="53">
        <f t="shared" si="0"/>
        <v>163</v>
      </c>
      <c r="M40" s="57">
        <v>279</v>
      </c>
      <c r="N40" s="41">
        <v>127</v>
      </c>
      <c r="O40" s="41">
        <v>16</v>
      </c>
      <c r="P40" s="53">
        <f t="shared" si="1"/>
        <v>136</v>
      </c>
    </row>
    <row r="41" spans="1:16" x14ac:dyDescent="0.25">
      <c r="A41" s="52"/>
      <c r="B41" s="40">
        <v>36</v>
      </c>
      <c r="C41" s="55">
        <v>0</v>
      </c>
      <c r="D41" s="55">
        <v>0</v>
      </c>
      <c r="E41" s="40">
        <v>0</v>
      </c>
      <c r="F41" s="40">
        <v>0</v>
      </c>
      <c r="G41" s="40">
        <v>0</v>
      </c>
      <c r="H41" s="56">
        <v>0</v>
      </c>
      <c r="I41" s="40">
        <v>1</v>
      </c>
      <c r="J41" s="40">
        <v>1</v>
      </c>
      <c r="K41" s="41">
        <v>0</v>
      </c>
      <c r="L41" s="53">
        <f t="shared" si="0"/>
        <v>0</v>
      </c>
      <c r="M41" s="57">
        <v>1</v>
      </c>
      <c r="N41" s="41">
        <v>1</v>
      </c>
      <c r="O41" s="41">
        <v>0</v>
      </c>
      <c r="P41" s="53">
        <f t="shared" si="1"/>
        <v>0</v>
      </c>
    </row>
    <row r="42" spans="1:16" x14ac:dyDescent="0.25">
      <c r="A42" s="52"/>
      <c r="B42" s="40">
        <v>37</v>
      </c>
      <c r="C42" s="55">
        <v>423</v>
      </c>
      <c r="D42" s="55">
        <v>314.06505800000002</v>
      </c>
      <c r="E42" s="40">
        <v>21.356418999999999</v>
      </c>
      <c r="F42" s="40">
        <v>244.97077400000001</v>
      </c>
      <c r="G42" s="40">
        <v>5.0250539999999999</v>
      </c>
      <c r="H42" s="56">
        <v>43.969123000000003</v>
      </c>
      <c r="I42" s="40">
        <v>342</v>
      </c>
      <c r="J42" s="40">
        <v>21</v>
      </c>
      <c r="K42" s="41">
        <v>29</v>
      </c>
      <c r="L42" s="53">
        <f t="shared" si="0"/>
        <v>292</v>
      </c>
      <c r="M42" s="57">
        <v>305</v>
      </c>
      <c r="N42" s="41">
        <v>17</v>
      </c>
      <c r="O42" s="41">
        <v>27</v>
      </c>
      <c r="P42" s="53">
        <f t="shared" si="1"/>
        <v>261</v>
      </c>
    </row>
    <row r="43" spans="1:16" x14ac:dyDescent="0.25">
      <c r="A43" s="52"/>
      <c r="B43" s="40">
        <v>38</v>
      </c>
      <c r="C43" s="55">
        <v>0</v>
      </c>
      <c r="D43" s="55">
        <v>0</v>
      </c>
      <c r="E43" s="40">
        <v>0</v>
      </c>
      <c r="F43" s="40">
        <v>0</v>
      </c>
      <c r="G43" s="40">
        <v>0</v>
      </c>
      <c r="H43" s="56">
        <v>0</v>
      </c>
      <c r="I43" s="40">
        <v>0</v>
      </c>
      <c r="J43" s="40">
        <v>0</v>
      </c>
      <c r="K43" s="41">
        <v>0</v>
      </c>
      <c r="L43" s="53">
        <f t="shared" si="0"/>
        <v>0</v>
      </c>
      <c r="M43" s="57">
        <v>0</v>
      </c>
      <c r="N43" s="41">
        <v>0</v>
      </c>
      <c r="O43" s="41">
        <v>0</v>
      </c>
      <c r="P43" s="53">
        <f t="shared" si="1"/>
        <v>0</v>
      </c>
    </row>
    <row r="44" spans="1:16" x14ac:dyDescent="0.25">
      <c r="A44" s="52"/>
      <c r="B44" s="40">
        <v>39</v>
      </c>
      <c r="C44" s="55">
        <v>359</v>
      </c>
      <c r="D44" s="55">
        <v>265.25142199999999</v>
      </c>
      <c r="E44" s="40">
        <v>18.037092000000001</v>
      </c>
      <c r="F44" s="40">
        <v>206.89614800000001</v>
      </c>
      <c r="G44" s="40">
        <v>4.2440340000000001</v>
      </c>
      <c r="H44" s="56">
        <v>37.135213</v>
      </c>
      <c r="I44" s="40">
        <v>254</v>
      </c>
      <c r="J44" s="40">
        <v>12</v>
      </c>
      <c r="K44" s="41">
        <v>24</v>
      </c>
      <c r="L44" s="53">
        <f t="shared" si="0"/>
        <v>218</v>
      </c>
      <c r="M44" s="57">
        <v>228</v>
      </c>
      <c r="N44" s="41">
        <v>11</v>
      </c>
      <c r="O44" s="41">
        <v>17</v>
      </c>
      <c r="P44" s="53">
        <f t="shared" si="1"/>
        <v>200</v>
      </c>
    </row>
    <row r="45" spans="1:16" x14ac:dyDescent="0.25">
      <c r="A45" s="52"/>
      <c r="B45" s="40">
        <v>40</v>
      </c>
      <c r="C45" s="55">
        <v>477</v>
      </c>
      <c r="D45" s="55">
        <v>320.51214099999999</v>
      </c>
      <c r="E45" s="40">
        <v>21.794820000000001</v>
      </c>
      <c r="F45" s="40">
        <v>249.99950200000001</v>
      </c>
      <c r="G45" s="40">
        <v>5.1282069999999997</v>
      </c>
      <c r="H45" s="56">
        <v>44.871715000000002</v>
      </c>
      <c r="I45" s="40">
        <v>342</v>
      </c>
      <c r="J45" s="40">
        <v>38</v>
      </c>
      <c r="K45" s="41">
        <v>26</v>
      </c>
      <c r="L45" s="53">
        <f t="shared" si="0"/>
        <v>278</v>
      </c>
      <c r="M45" s="57">
        <v>313</v>
      </c>
      <c r="N45" s="41">
        <v>32</v>
      </c>
      <c r="O45" s="41">
        <v>25</v>
      </c>
      <c r="P45" s="53">
        <f t="shared" si="1"/>
        <v>256</v>
      </c>
    </row>
    <row r="46" spans="1:16" x14ac:dyDescent="0.25">
      <c r="A46" s="52"/>
      <c r="B46" s="40">
        <v>41</v>
      </c>
      <c r="C46" s="55">
        <v>378</v>
      </c>
      <c r="D46" s="55">
        <v>265.25142699999998</v>
      </c>
      <c r="E46" s="40">
        <v>18.037092000000001</v>
      </c>
      <c r="F46" s="40">
        <v>206.896143</v>
      </c>
      <c r="G46" s="40">
        <v>4.2440340000000001</v>
      </c>
      <c r="H46" s="56">
        <v>37.135213</v>
      </c>
      <c r="I46" s="40">
        <v>292</v>
      </c>
      <c r="J46" s="40">
        <v>18</v>
      </c>
      <c r="K46" s="41">
        <v>13</v>
      </c>
      <c r="L46" s="53">
        <f t="shared" si="0"/>
        <v>261</v>
      </c>
      <c r="M46" s="57">
        <v>269</v>
      </c>
      <c r="N46" s="41">
        <v>18</v>
      </c>
      <c r="O46" s="41">
        <v>13</v>
      </c>
      <c r="P46" s="53">
        <f t="shared" si="1"/>
        <v>238</v>
      </c>
    </row>
    <row r="47" spans="1:16" x14ac:dyDescent="0.25">
      <c r="A47" s="52"/>
      <c r="B47" s="40">
        <v>42</v>
      </c>
      <c r="C47" s="55">
        <v>315</v>
      </c>
      <c r="D47" s="55">
        <v>226.28860499999999</v>
      </c>
      <c r="E47" s="40">
        <v>83.733695999999995</v>
      </c>
      <c r="F47" s="40">
        <v>127.735989</v>
      </c>
      <c r="G47" s="40">
        <v>2.0392E-2</v>
      </c>
      <c r="H47" s="56">
        <v>15.757705</v>
      </c>
      <c r="I47" s="40">
        <v>224</v>
      </c>
      <c r="J47" s="40">
        <v>30</v>
      </c>
      <c r="K47" s="41">
        <v>9</v>
      </c>
      <c r="L47" s="53">
        <f t="shared" si="0"/>
        <v>185</v>
      </c>
      <c r="M47" s="57">
        <v>204</v>
      </c>
      <c r="N47" s="41">
        <v>27</v>
      </c>
      <c r="O47" s="41">
        <v>9</v>
      </c>
      <c r="P47" s="53">
        <f t="shared" si="1"/>
        <v>168</v>
      </c>
    </row>
    <row r="48" spans="1:16" x14ac:dyDescent="0.25">
      <c r="A48" s="52"/>
      <c r="B48" s="40">
        <v>43</v>
      </c>
      <c r="C48" s="55">
        <v>975</v>
      </c>
      <c r="D48" s="55">
        <v>667.238337</v>
      </c>
      <c r="E48" s="40">
        <v>246.89856900000001</v>
      </c>
      <c r="F48" s="40">
        <v>376.64446700000002</v>
      </c>
      <c r="G48" s="40">
        <v>6.0127E-2</v>
      </c>
      <c r="H48" s="56">
        <v>46.463431</v>
      </c>
      <c r="I48" s="40">
        <v>640</v>
      </c>
      <c r="J48" s="40">
        <v>222</v>
      </c>
      <c r="K48" s="41">
        <v>23</v>
      </c>
      <c r="L48" s="53">
        <f t="shared" si="0"/>
        <v>395</v>
      </c>
      <c r="M48" s="57">
        <v>548</v>
      </c>
      <c r="N48" s="41">
        <v>177</v>
      </c>
      <c r="O48" s="41">
        <v>23</v>
      </c>
      <c r="P48" s="53">
        <f t="shared" si="1"/>
        <v>348</v>
      </c>
    </row>
    <row r="49" spans="1:16" x14ac:dyDescent="0.25">
      <c r="A49" s="52"/>
      <c r="B49" s="40">
        <v>44</v>
      </c>
      <c r="C49" s="55">
        <v>229</v>
      </c>
      <c r="D49" s="55">
        <v>173.537361</v>
      </c>
      <c r="E49" s="40">
        <v>52.559590999999998</v>
      </c>
      <c r="F49" s="40">
        <v>79.745636000000005</v>
      </c>
      <c r="G49" s="40">
        <v>4.531002</v>
      </c>
      <c r="H49" s="56">
        <v>24.014299999999999</v>
      </c>
      <c r="I49" s="40">
        <v>102</v>
      </c>
      <c r="J49" s="40">
        <v>78</v>
      </c>
      <c r="K49" s="41">
        <v>1</v>
      </c>
      <c r="L49" s="53">
        <f t="shared" si="0"/>
        <v>23</v>
      </c>
      <c r="M49" s="57">
        <v>70</v>
      </c>
      <c r="N49" s="41">
        <v>49</v>
      </c>
      <c r="O49" s="41">
        <v>0</v>
      </c>
      <c r="P49" s="53">
        <f t="shared" si="1"/>
        <v>21</v>
      </c>
    </row>
    <row r="50" spans="1:16" x14ac:dyDescent="0.25">
      <c r="A50" s="52"/>
      <c r="B50" s="40">
        <v>45</v>
      </c>
      <c r="C50" s="55">
        <v>1114</v>
      </c>
      <c r="D50" s="55">
        <v>810.87335700000006</v>
      </c>
      <c r="E50" s="40">
        <v>164.923393</v>
      </c>
      <c r="F50" s="40">
        <v>595.55670999999995</v>
      </c>
      <c r="G50" s="40">
        <v>0</v>
      </c>
      <c r="H50" s="56">
        <v>45.812054000000003</v>
      </c>
      <c r="I50" s="40">
        <v>799</v>
      </c>
      <c r="J50" s="40">
        <v>121</v>
      </c>
      <c r="K50" s="41">
        <v>27</v>
      </c>
      <c r="L50" s="53">
        <f t="shared" si="0"/>
        <v>651</v>
      </c>
      <c r="M50" s="57">
        <v>733</v>
      </c>
      <c r="N50" s="41">
        <v>103</v>
      </c>
      <c r="O50" s="41">
        <v>24</v>
      </c>
      <c r="P50" s="53">
        <f t="shared" si="1"/>
        <v>606</v>
      </c>
    </row>
    <row r="51" spans="1:16" x14ac:dyDescent="0.25">
      <c r="A51" s="52"/>
      <c r="B51" s="40">
        <v>46</v>
      </c>
      <c r="C51" s="55">
        <v>1595</v>
      </c>
      <c r="D51" s="55">
        <v>1213.7466910000001</v>
      </c>
      <c r="E51" s="40">
        <v>367.60977300000002</v>
      </c>
      <c r="F51" s="40">
        <v>557.75313400000005</v>
      </c>
      <c r="G51" s="40">
        <v>31.690514</v>
      </c>
      <c r="H51" s="56">
        <v>167.95966999999999</v>
      </c>
      <c r="I51" s="40">
        <v>1076</v>
      </c>
      <c r="J51" s="40">
        <v>431</v>
      </c>
      <c r="K51" s="41">
        <v>21</v>
      </c>
      <c r="L51" s="53">
        <f t="shared" si="0"/>
        <v>624</v>
      </c>
      <c r="M51" s="57">
        <v>894</v>
      </c>
      <c r="N51" s="41">
        <v>333</v>
      </c>
      <c r="O51" s="41">
        <v>13</v>
      </c>
      <c r="P51" s="53">
        <f t="shared" si="1"/>
        <v>548</v>
      </c>
    </row>
    <row r="52" spans="1:16" x14ac:dyDescent="0.25">
      <c r="A52" s="52"/>
      <c r="B52" s="40">
        <v>47</v>
      </c>
      <c r="C52" s="55">
        <v>0</v>
      </c>
      <c r="D52" s="55">
        <v>0</v>
      </c>
      <c r="E52" s="40">
        <v>0</v>
      </c>
      <c r="F52" s="40">
        <v>0</v>
      </c>
      <c r="G52" s="40">
        <v>0</v>
      </c>
      <c r="H52" s="56">
        <v>0</v>
      </c>
      <c r="I52" s="40">
        <v>0</v>
      </c>
      <c r="J52" s="40">
        <v>0</v>
      </c>
      <c r="K52" s="41">
        <v>0</v>
      </c>
      <c r="L52" s="53">
        <f t="shared" si="0"/>
        <v>0</v>
      </c>
      <c r="M52" s="57">
        <v>0</v>
      </c>
      <c r="N52" s="41">
        <v>0</v>
      </c>
      <c r="O52" s="41">
        <v>0</v>
      </c>
      <c r="P52" s="53">
        <f t="shared" si="1"/>
        <v>0</v>
      </c>
    </row>
    <row r="53" spans="1:16" x14ac:dyDescent="0.25">
      <c r="A53" s="52"/>
      <c r="B53" s="40">
        <v>48</v>
      </c>
      <c r="C53" s="55">
        <v>24</v>
      </c>
      <c r="D53" s="55">
        <v>16.237413</v>
      </c>
      <c r="E53" s="40">
        <v>4.9178559999999996</v>
      </c>
      <c r="F53" s="40">
        <v>7.4615799999999997</v>
      </c>
      <c r="G53" s="40">
        <v>0.42395300000000002</v>
      </c>
      <c r="H53" s="56">
        <v>2.2469519999999998</v>
      </c>
      <c r="I53" s="40">
        <v>2</v>
      </c>
      <c r="J53" s="40">
        <v>2</v>
      </c>
      <c r="K53" s="41">
        <v>0</v>
      </c>
      <c r="L53" s="53">
        <f t="shared" si="0"/>
        <v>0</v>
      </c>
      <c r="M53" s="57">
        <v>2</v>
      </c>
      <c r="N53" s="41">
        <v>2</v>
      </c>
      <c r="O53" s="41">
        <v>0</v>
      </c>
      <c r="P53" s="53">
        <f t="shared" si="1"/>
        <v>0</v>
      </c>
    </row>
    <row r="54" spans="1:16" x14ac:dyDescent="0.25">
      <c r="A54" s="52"/>
      <c r="B54" s="40">
        <v>49</v>
      </c>
      <c r="C54" s="55">
        <v>1949</v>
      </c>
      <c r="D54" s="55">
        <v>1878.695485</v>
      </c>
      <c r="E54" s="40">
        <v>428.83130599999998</v>
      </c>
      <c r="F54" s="40">
        <v>1006.577817</v>
      </c>
      <c r="G54" s="40">
        <v>34.895001000000001</v>
      </c>
      <c r="H54" s="56">
        <v>388.03286600000001</v>
      </c>
      <c r="I54" s="40">
        <v>1503</v>
      </c>
      <c r="J54" s="40">
        <v>232</v>
      </c>
      <c r="K54" s="41">
        <v>69</v>
      </c>
      <c r="L54" s="53">
        <f t="shared" si="0"/>
        <v>1202</v>
      </c>
      <c r="M54" s="57">
        <v>1355</v>
      </c>
      <c r="N54" s="41">
        <v>209</v>
      </c>
      <c r="O54" s="41">
        <v>56</v>
      </c>
      <c r="P54" s="53">
        <f t="shared" si="1"/>
        <v>1090</v>
      </c>
    </row>
    <row r="55" spans="1:16" x14ac:dyDescent="0.25">
      <c r="A55" s="52"/>
      <c r="B55" s="40">
        <v>50</v>
      </c>
      <c r="C55" s="55">
        <v>0</v>
      </c>
      <c r="D55" s="55">
        <v>0</v>
      </c>
      <c r="E55" s="40">
        <v>0</v>
      </c>
      <c r="F55" s="40">
        <v>0</v>
      </c>
      <c r="G55" s="40">
        <v>0</v>
      </c>
      <c r="H55" s="56">
        <v>0</v>
      </c>
      <c r="I55" s="40">
        <v>0</v>
      </c>
      <c r="J55" s="40">
        <v>0</v>
      </c>
      <c r="K55" s="41">
        <v>0</v>
      </c>
      <c r="L55" s="53">
        <f t="shared" si="0"/>
        <v>0</v>
      </c>
      <c r="M55" s="57">
        <v>0</v>
      </c>
      <c r="N55" s="41">
        <v>0</v>
      </c>
      <c r="O55" s="41">
        <v>0</v>
      </c>
      <c r="P55" s="53">
        <f t="shared" si="1"/>
        <v>0</v>
      </c>
    </row>
    <row r="56" spans="1:16" x14ac:dyDescent="0.25">
      <c r="A56" s="52"/>
      <c r="B56" s="40">
        <v>51</v>
      </c>
      <c r="C56" s="55">
        <v>0</v>
      </c>
      <c r="D56" s="55">
        <v>0</v>
      </c>
      <c r="E56" s="40">
        <v>0</v>
      </c>
      <c r="F56" s="40">
        <v>0</v>
      </c>
      <c r="G56" s="40">
        <v>0</v>
      </c>
      <c r="H56" s="56">
        <v>0</v>
      </c>
      <c r="I56" s="40">
        <v>0</v>
      </c>
      <c r="J56" s="40">
        <v>0</v>
      </c>
      <c r="K56" s="41">
        <v>0</v>
      </c>
      <c r="L56" s="53">
        <f t="shared" si="0"/>
        <v>0</v>
      </c>
      <c r="M56" s="57">
        <v>0</v>
      </c>
      <c r="N56" s="41">
        <v>0</v>
      </c>
      <c r="O56" s="41">
        <v>0</v>
      </c>
      <c r="P56" s="53">
        <f t="shared" si="1"/>
        <v>0</v>
      </c>
    </row>
    <row r="57" spans="1:16" x14ac:dyDescent="0.25">
      <c r="A57" s="54"/>
      <c r="B57" s="40">
        <v>52</v>
      </c>
      <c r="C57" s="55">
        <v>593</v>
      </c>
      <c r="D57" s="55">
        <v>511.47854999999998</v>
      </c>
      <c r="E57" s="40">
        <v>154.91247999999999</v>
      </c>
      <c r="F57" s="40">
        <v>235.03978000000001</v>
      </c>
      <c r="G57" s="40">
        <v>13.354531</v>
      </c>
      <c r="H57" s="56">
        <v>70.778992000000002</v>
      </c>
      <c r="I57" s="40">
        <v>163</v>
      </c>
      <c r="J57" s="40">
        <v>40</v>
      </c>
      <c r="K57" s="41">
        <v>0</v>
      </c>
      <c r="L57" s="53">
        <f t="shared" si="0"/>
        <v>123</v>
      </c>
      <c r="M57" s="57">
        <v>133</v>
      </c>
      <c r="N57" s="41">
        <v>32</v>
      </c>
      <c r="O57" s="41">
        <v>0</v>
      </c>
      <c r="P57" s="53">
        <f t="shared" si="1"/>
        <v>101</v>
      </c>
    </row>
    <row r="59" spans="1:16" x14ac:dyDescent="0.25">
      <c r="B59" s="41"/>
      <c r="C59" s="41">
        <f t="shared" ref="C59:P59" si="2">SUM(C6:C58)</f>
        <v>36326</v>
      </c>
      <c r="D59" s="41">
        <f t="shared" si="2"/>
        <v>25734.680814000003</v>
      </c>
      <c r="E59" s="41">
        <f t="shared" si="2"/>
        <v>6352.893153</v>
      </c>
      <c r="F59" s="41">
        <f t="shared" si="2"/>
        <v>15605.685627999999</v>
      </c>
      <c r="G59" s="41">
        <f t="shared" si="2"/>
        <v>559.94913699999995</v>
      </c>
      <c r="H59" s="41">
        <f t="shared" si="2"/>
        <v>2786.90193</v>
      </c>
      <c r="I59" s="41">
        <f t="shared" si="2"/>
        <v>23445</v>
      </c>
      <c r="J59" s="41">
        <f t="shared" si="2"/>
        <v>5414</v>
      </c>
      <c r="K59" s="41">
        <f t="shared" si="2"/>
        <v>1073</v>
      </c>
      <c r="L59" s="41">
        <f t="shared" si="2"/>
        <v>16958</v>
      </c>
      <c r="M59" s="41">
        <f t="shared" si="2"/>
        <v>20587</v>
      </c>
      <c r="N59" s="41">
        <f t="shared" si="2"/>
        <v>4383</v>
      </c>
      <c r="O59" s="41">
        <f t="shared" si="2"/>
        <v>938</v>
      </c>
      <c r="P59" s="41">
        <f t="shared" si="2"/>
        <v>15266</v>
      </c>
    </row>
  </sheetData>
  <sheetProtection sheet="1" selectLockedCells="1"/>
  <protectedRanges>
    <protectedRange sqref="A6:A57" name="Range1"/>
  </protectedRanges>
  <mergeCells count="4">
    <mergeCell ref="D4:H4"/>
    <mergeCell ref="M4:P4"/>
    <mergeCell ref="I4:L4"/>
    <mergeCell ref="A1:L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zoomScaleNormal="100" workbookViewId="0">
      <selection activeCell="A3" sqref="A3:F4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6" width="7.109375" style="46" customWidth="1"/>
    <col min="7" max="7" width="13.44140625" style="46" bestFit="1" customWidth="1"/>
    <col min="8" max="8" width="9" style="46" customWidth="1"/>
    <col min="9" max="9" width="8" style="46" customWidth="1"/>
    <col min="10" max="10" width="8" style="46" bestFit="1" customWidth="1"/>
    <col min="11" max="12" width="8" style="46" customWidth="1"/>
    <col min="13" max="13" width="13.109375" style="46" customWidth="1"/>
    <col min="14" max="15" width="8" style="46" bestFit="1" customWidth="1"/>
    <col min="16" max="16" width="8" style="46" customWidth="1"/>
    <col min="17" max="17" width="10.109375" style="46" bestFit="1" customWidth="1"/>
    <col min="18" max="18" width="6.44140625" style="46" bestFit="1" customWidth="1"/>
    <col min="19" max="19" width="9.109375" style="46" bestFit="1" customWidth="1"/>
    <col min="20" max="20" width="7.44140625" style="46" bestFit="1" customWidth="1"/>
    <col min="21" max="21" width="6.88671875" style="46" bestFit="1" customWidth="1"/>
    <col min="22" max="22" width="5.44140625" style="46" bestFit="1" customWidth="1"/>
    <col min="23" max="16384" width="9.109375" style="46"/>
  </cols>
  <sheetData>
    <row r="1" spans="1:16" s="49" customFormat="1" ht="14.4" x14ac:dyDescent="0.3">
      <c r="A1" s="48" t="s">
        <v>33</v>
      </c>
      <c r="B1" s="48"/>
      <c r="F1" s="50" t="s">
        <v>34</v>
      </c>
      <c r="G1" s="67">
        <f>H8/4</f>
        <v>9081.5</v>
      </c>
    </row>
    <row r="2" spans="1:16" s="49" customFormat="1" ht="14.4" x14ac:dyDescent="0.3">
      <c r="A2" s="48" t="s">
        <v>35</v>
      </c>
      <c r="B2" s="48"/>
    </row>
    <row r="3" spans="1:16" s="49" customFormat="1" ht="14.4" x14ac:dyDescent="0.3">
      <c r="A3" s="78" t="s">
        <v>36</v>
      </c>
      <c r="B3" s="78"/>
      <c r="C3" s="78"/>
      <c r="D3" s="78"/>
      <c r="E3" s="78"/>
      <c r="F3" s="78"/>
    </row>
    <row r="4" spans="1:16" s="49" customFormat="1" ht="14.4" x14ac:dyDescent="0.3">
      <c r="A4" s="78"/>
      <c r="B4" s="78"/>
      <c r="C4" s="78"/>
      <c r="D4" s="78"/>
      <c r="E4" s="78"/>
      <c r="F4" s="78"/>
    </row>
    <row r="5" spans="1:16" ht="13.8" thickBot="1" x14ac:dyDescent="0.3">
      <c r="A5" s="47"/>
      <c r="B5" s="47"/>
      <c r="C5" s="47"/>
      <c r="D5" s="47"/>
      <c r="E5" s="47"/>
      <c r="F5" s="47"/>
    </row>
    <row r="6" spans="1:16" ht="13.8" thickBot="1" x14ac:dyDescent="0.3">
      <c r="C6" s="83" t="s">
        <v>37</v>
      </c>
      <c r="D6" s="84"/>
      <c r="E6" s="84"/>
      <c r="F6" s="84"/>
      <c r="G6" s="84"/>
      <c r="H6" s="85"/>
      <c r="I6" s="83" t="s">
        <v>38</v>
      </c>
      <c r="J6" s="84"/>
      <c r="K6" s="84"/>
      <c r="L6" s="84"/>
      <c r="M6" s="84"/>
      <c r="N6" s="85"/>
    </row>
    <row r="7" spans="1:16" ht="13.8" thickBot="1" x14ac:dyDescent="0.3">
      <c r="A7" s="6" t="s">
        <v>39</v>
      </c>
      <c r="B7" s="6" t="s">
        <v>40</v>
      </c>
      <c r="C7" s="28">
        <v>1</v>
      </c>
      <c r="D7" s="29">
        <v>2</v>
      </c>
      <c r="E7" s="29">
        <v>3</v>
      </c>
      <c r="F7" s="29">
        <v>4</v>
      </c>
      <c r="G7" s="30" t="s">
        <v>41</v>
      </c>
      <c r="H7" s="30" t="s">
        <v>0</v>
      </c>
      <c r="I7" s="28">
        <f>C7</f>
        <v>1</v>
      </c>
      <c r="J7" s="29">
        <f>D7</f>
        <v>2</v>
      </c>
      <c r="K7" s="29">
        <f>E7</f>
        <v>3</v>
      </c>
      <c r="L7" s="29">
        <f>F7</f>
        <v>4</v>
      </c>
      <c r="M7" s="30" t="s">
        <v>41</v>
      </c>
      <c r="N7" s="30" t="s">
        <v>0</v>
      </c>
    </row>
    <row r="8" spans="1:16" ht="12.75" customHeight="1" x14ac:dyDescent="0.25">
      <c r="A8" s="86" t="s">
        <v>42</v>
      </c>
      <c r="B8" s="31" t="s">
        <v>43</v>
      </c>
      <c r="C8" s="8">
        <f>SUMIF(asignación!$A$6:$A$57,"=1",asignación!$C$6:$C$57)</f>
        <v>0</v>
      </c>
      <c r="D8" s="9">
        <f>SUMIF(asignación!$A$6:$A$57,"=2",asignación!$C$6:$C$57)</f>
        <v>0</v>
      </c>
      <c r="E8" s="9">
        <f>SUMIF(asignación!$A$6:$A$57,"=3",asignación!$C$6:$C$57)</f>
        <v>0</v>
      </c>
      <c r="F8" s="9">
        <f>SUMIF(asignación!$A$6:$A$57,"=4",asignación!$C$6:$C$57)</f>
        <v>0</v>
      </c>
      <c r="G8" s="10">
        <f>H8-SUM(C8:F8)</f>
        <v>36326</v>
      </c>
      <c r="H8" s="10">
        <f>asignación!C59</f>
        <v>36326</v>
      </c>
      <c r="I8" s="11"/>
      <c r="J8" s="12"/>
      <c r="K8" s="12"/>
      <c r="L8" s="12"/>
      <c r="M8" s="43"/>
      <c r="N8" s="13"/>
      <c r="P8" s="7"/>
    </row>
    <row r="9" spans="1:16" ht="27" thickBot="1" x14ac:dyDescent="0.3">
      <c r="A9" s="87"/>
      <c r="B9" s="32" t="s">
        <v>44</v>
      </c>
      <c r="C9" s="14">
        <f>C8-$G$1</f>
        <v>-9081.5</v>
      </c>
      <c r="D9" s="15">
        <f>D8-$G$1</f>
        <v>-9081.5</v>
      </c>
      <c r="E9" s="15">
        <f>E8-$G$1</f>
        <v>-9081.5</v>
      </c>
      <c r="F9" s="15">
        <f>F8-$G$1</f>
        <v>-9081.5</v>
      </c>
      <c r="G9" s="16"/>
      <c r="H9" s="16">
        <f>MAX(C9:F9)-MIN(C9:F9)</f>
        <v>0</v>
      </c>
      <c r="I9" s="65">
        <f>C9/$G$1</f>
        <v>-1</v>
      </c>
      <c r="J9" s="66">
        <f>D9/$G$1</f>
        <v>-1</v>
      </c>
      <c r="K9" s="66">
        <f>E9/$G$1</f>
        <v>-1</v>
      </c>
      <c r="L9" s="66">
        <f>F9/$G$1</f>
        <v>-1</v>
      </c>
      <c r="M9" s="44"/>
      <c r="N9" s="27">
        <f>H9/$G$1</f>
        <v>0</v>
      </c>
      <c r="P9" s="7"/>
    </row>
    <row r="10" spans="1:16" ht="13.2" customHeight="1" x14ac:dyDescent="0.25">
      <c r="A10" s="80" t="s">
        <v>25</v>
      </c>
      <c r="B10" s="31" t="s">
        <v>45</v>
      </c>
      <c r="C10" s="8">
        <f>SUMIF(asignación!$A$6:$A$57,"=1",asignación!$D$6:$D$57)</f>
        <v>0</v>
      </c>
      <c r="D10" s="9">
        <f>SUMIF(asignación!$A$6:$A$57,"=2",asignación!$D$6:$D$57)</f>
        <v>0</v>
      </c>
      <c r="E10" s="9">
        <f>SUMIF(asignación!$A$6:$A$57,"=3",asignación!$D$6:$D$57)</f>
        <v>0</v>
      </c>
      <c r="F10" s="9">
        <f>SUMIF(asignación!$A$6:$A$57,"=4",asignación!$D$6:$D$57)</f>
        <v>0</v>
      </c>
      <c r="G10" s="10">
        <f t="shared" ref="G10:G22" si="0">H10-SUM(C10:F10)</f>
        <v>25618.389072000005</v>
      </c>
      <c r="H10" s="10">
        <v>25618.389072000005</v>
      </c>
      <c r="I10" s="11"/>
      <c r="J10" s="12"/>
      <c r="K10" s="12"/>
      <c r="L10" s="12"/>
      <c r="M10" s="45"/>
      <c r="N10" s="26"/>
      <c r="P10" s="7"/>
    </row>
    <row r="11" spans="1:16" x14ac:dyDescent="0.25">
      <c r="A11" s="81"/>
      <c r="B11" s="33" t="s">
        <v>46</v>
      </c>
      <c r="C11" s="14">
        <f>SUMIF(asignación!$A$6:$A$57,"=1",asignación!$E$6:$E$57)</f>
        <v>0</v>
      </c>
      <c r="D11" s="15">
        <f>SUMIF(asignación!$A$6:$A$57,"=2",asignación!$E$6:$E$57)</f>
        <v>0</v>
      </c>
      <c r="E11" s="15">
        <f>SUMIF(asignación!$A$6:$A$57,"=3",asignación!$E$6:$E$57)</f>
        <v>0</v>
      </c>
      <c r="F11" s="15">
        <f>SUMIF(asignación!$A$6:$A$57,"=4",asignación!$E$6:$E$57)</f>
        <v>0</v>
      </c>
      <c r="G11" s="16">
        <f t="shared" si="0"/>
        <v>6251.2870510000021</v>
      </c>
      <c r="H11" s="16">
        <v>6251.2870510000021</v>
      </c>
      <c r="I11" s="17" t="e">
        <f t="shared" ref="I11:L14" si="1">C11/C$10</f>
        <v>#DIV/0!</v>
      </c>
      <c r="J11" s="18" t="e">
        <f t="shared" si="1"/>
        <v>#DIV/0!</v>
      </c>
      <c r="K11" s="18" t="e">
        <f t="shared" si="1"/>
        <v>#DIV/0!</v>
      </c>
      <c r="L11" s="18" t="e">
        <f t="shared" si="1"/>
        <v>#DIV/0!</v>
      </c>
      <c r="M11" s="44">
        <f>IF(G11&gt;0,G11/G$8,"")</f>
        <v>0.17208850550569846</v>
      </c>
      <c r="N11" s="19">
        <f>H11/H$10</f>
        <v>0.2440156183681525</v>
      </c>
      <c r="P11" s="7"/>
    </row>
    <row r="12" spans="1:16" x14ac:dyDescent="0.25">
      <c r="A12" s="81"/>
      <c r="B12" s="33" t="s">
        <v>47</v>
      </c>
      <c r="C12" s="14">
        <f>SUMIF(asignación!$A$6:$A$57,"=1",asignación!$F$6:$F$57)</f>
        <v>0</v>
      </c>
      <c r="D12" s="15">
        <f>SUMIF(asignación!$A$6:$A$57,"=2",asignación!$F$6:$F$57)</f>
        <v>0</v>
      </c>
      <c r="E12" s="15">
        <f>SUMIF(asignación!$A$6:$A$57,"=3",asignación!$F$6:$F$57)</f>
        <v>0</v>
      </c>
      <c r="F12" s="15">
        <f>SUMIF(asignación!$A$6:$A$57,"=4",asignación!$F$6:$F$57)</f>
        <v>0</v>
      </c>
      <c r="G12" s="16">
        <f t="shared" si="0"/>
        <v>15675.744014000002</v>
      </c>
      <c r="H12" s="16">
        <v>15675.744014000002</v>
      </c>
      <c r="I12" s="17" t="e">
        <f t="shared" si="1"/>
        <v>#DIV/0!</v>
      </c>
      <c r="J12" s="18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44">
        <f>IF(G12&gt;0,G12/G$8,"")</f>
        <v>0.43152959351428732</v>
      </c>
      <c r="N12" s="19">
        <f>H12/H$10</f>
        <v>0.61189421278377865</v>
      </c>
      <c r="P12" s="7"/>
    </row>
    <row r="13" spans="1:16" x14ac:dyDescent="0.25">
      <c r="A13" s="81"/>
      <c r="B13" s="33" t="s">
        <v>48</v>
      </c>
      <c r="C13" s="14">
        <f>SUMIF(asignación!$A$6:$A$57,"=1",asignación!$G$6:$G$57)</f>
        <v>0</v>
      </c>
      <c r="D13" s="15">
        <f>SUMIF(asignación!$A$6:$A$57,"=2",asignación!$G$6:$G$57)</f>
        <v>0</v>
      </c>
      <c r="E13" s="15">
        <f>SUMIF(asignación!$A$6:$A$57,"=3",asignación!$G$6:$G$57)</f>
        <v>0</v>
      </c>
      <c r="F13" s="15">
        <f>SUMIF(asignación!$A$6:$A$57,"=4",asignación!$G$6:$G$57)</f>
        <v>0</v>
      </c>
      <c r="G13" s="16">
        <f t="shared" si="0"/>
        <v>581.23667899999998</v>
      </c>
      <c r="H13" s="16">
        <v>581.23667899999998</v>
      </c>
      <c r="I13" s="17" t="e">
        <f t="shared" si="1"/>
        <v>#DIV/0!</v>
      </c>
      <c r="J13" s="18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44">
        <f>IF(G13&gt;0,G13/G$8,"")</f>
        <v>1.6000569261685846E-2</v>
      </c>
      <c r="N13" s="19">
        <f>H13/H$10</f>
        <v>2.2688260271418514E-2</v>
      </c>
      <c r="P13" s="7"/>
    </row>
    <row r="14" spans="1:16" ht="13.8" thickBot="1" x14ac:dyDescent="0.3">
      <c r="A14" s="81"/>
      <c r="B14" s="69" t="s">
        <v>31</v>
      </c>
      <c r="C14" s="14">
        <f>SUMIF(asignación!$A$6:$A$57,"=1",asignación!$H$6:$H$57)</f>
        <v>0</v>
      </c>
      <c r="D14" s="15">
        <f>SUMIF(asignación!$A$6:$A$57,"=2",asignación!$H$6:$H$57)</f>
        <v>0</v>
      </c>
      <c r="E14" s="15">
        <f>SUMIF(asignación!$A$6:$A$57,"=3",asignación!$H$6:$H$57)</f>
        <v>0</v>
      </c>
      <c r="F14" s="15">
        <f>SUMIF(asignación!$A$6:$A$57,"=4",asignación!$H$6:$H$57)</f>
        <v>0</v>
      </c>
      <c r="G14" s="16">
        <f t="shared" si="0"/>
        <v>2738.121333</v>
      </c>
      <c r="H14" s="16">
        <v>2738.121333</v>
      </c>
      <c r="I14" s="17" t="e">
        <f t="shared" si="1"/>
        <v>#DIV/0!</v>
      </c>
      <c r="J14" s="18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35">
        <f>IF(G14&gt;0,G14/G$8,"")</f>
        <v>7.5376351180972301E-2</v>
      </c>
      <c r="N14" s="19">
        <f>H14/H$10</f>
        <v>0.10688108941216252</v>
      </c>
      <c r="P14" s="7"/>
    </row>
    <row r="15" spans="1:16" ht="13.2" customHeight="1" x14ac:dyDescent="0.25">
      <c r="A15" s="80" t="s">
        <v>49</v>
      </c>
      <c r="B15" s="31" t="s">
        <v>0</v>
      </c>
      <c r="C15" s="8">
        <f>SUMIF(asignación!$A$6:$A$57,"=1",asignación!$I$6:$I$57)</f>
        <v>0</v>
      </c>
      <c r="D15" s="9">
        <f>SUMIF(asignación!$A$6:$A$57,"=2",asignación!$I$6:$I$57)</f>
        <v>0</v>
      </c>
      <c r="E15" s="9">
        <f>SUMIF(asignación!$A$6:$A$57,"=3",asignación!$I$6:$I$57)</f>
        <v>0</v>
      </c>
      <c r="F15" s="9">
        <f>SUMIF(asignación!$A$6:$A$57,"=4",asignación!$I$6:$I$57)</f>
        <v>0</v>
      </c>
      <c r="G15" s="10">
        <f t="shared" si="0"/>
        <v>23431.790886000006</v>
      </c>
      <c r="H15" s="10">
        <v>23431.790886000006</v>
      </c>
      <c r="I15" s="11"/>
      <c r="J15" s="12"/>
      <c r="K15" s="12"/>
      <c r="L15" s="12"/>
      <c r="M15" s="44"/>
      <c r="N15" s="26"/>
      <c r="P15" s="7"/>
    </row>
    <row r="16" spans="1:16" x14ac:dyDescent="0.25">
      <c r="A16" s="81"/>
      <c r="B16" s="33" t="s">
        <v>2</v>
      </c>
      <c r="C16" s="14">
        <f>SUMIF(asignación!$A$6:$A$57,"=1",asignación!$J$6:$J$57)</f>
        <v>0</v>
      </c>
      <c r="D16" s="15">
        <f>SUMIF(asignación!$A$6:$A$57,"=2",asignación!$J$6:$J$57)</f>
        <v>0</v>
      </c>
      <c r="E16" s="15">
        <f>SUMIF(asignación!$A$6:$A$57,"=3",asignación!$J$6:$J$57)</f>
        <v>0</v>
      </c>
      <c r="F16" s="15">
        <f>SUMIF(asignación!$A$6:$A$57,"=4",asignación!$J$6:$J$57)</f>
        <v>0</v>
      </c>
      <c r="G16" s="16">
        <f t="shared" si="0"/>
        <v>5538.2114840000004</v>
      </c>
      <c r="H16" s="16">
        <v>5538.2114840000004</v>
      </c>
      <c r="I16" s="17" t="e">
        <f t="shared" ref="I16:L18" si="2">C16/C$15</f>
        <v>#DIV/0!</v>
      </c>
      <c r="J16" s="18" t="e">
        <f t="shared" si="2"/>
        <v>#DIV/0!</v>
      </c>
      <c r="K16" s="18" t="e">
        <f t="shared" si="2"/>
        <v>#DIV/0!</v>
      </c>
      <c r="L16" s="18" t="e">
        <f t="shared" si="2"/>
        <v>#DIV/0!</v>
      </c>
      <c r="M16" s="44">
        <f>IF(G16&gt;0,G16/G$8,"")</f>
        <v>0.15245861047183837</v>
      </c>
      <c r="N16" s="19">
        <f>H16/H$15</f>
        <v>0.23635459666503611</v>
      </c>
      <c r="P16" s="7"/>
    </row>
    <row r="17" spans="1:18" x14ac:dyDescent="0.25">
      <c r="A17" s="81"/>
      <c r="B17" s="70" t="s">
        <v>31</v>
      </c>
      <c r="C17" s="14">
        <f>SUMIF(asignación!$A$6:$A$57,"=1",asignación!$K$6:$K$57)</f>
        <v>0</v>
      </c>
      <c r="D17" s="15">
        <f>SUMIF(asignación!$A$6:$A$57,"=2",asignación!$K$6:$K$57)</f>
        <v>0</v>
      </c>
      <c r="E17" s="15">
        <f>SUMIF(asignación!$A$6:$A$57,"=3",asignación!$K$6:$K$57)</f>
        <v>0</v>
      </c>
      <c r="F17" s="15">
        <f>SUMIF(asignación!$A$6:$A$57,"=4",asignación!$K$6:$K$57)</f>
        <v>0</v>
      </c>
      <c r="G17" s="16">
        <f t="shared" si="0"/>
        <v>1072.413286</v>
      </c>
      <c r="H17" s="16">
        <v>1072.413286</v>
      </c>
      <c r="I17" s="17" t="e">
        <f t="shared" si="2"/>
        <v>#DIV/0!</v>
      </c>
      <c r="J17" s="18" t="e">
        <f t="shared" si="2"/>
        <v>#DIV/0!</v>
      </c>
      <c r="K17" s="18" t="e">
        <f t="shared" si="2"/>
        <v>#DIV/0!</v>
      </c>
      <c r="L17" s="18" t="e">
        <f t="shared" si="2"/>
        <v>#DIV/0!</v>
      </c>
      <c r="M17" s="44">
        <f>IF(G17&gt;0,G17/G$8,"")</f>
        <v>2.952192055277212E-2</v>
      </c>
      <c r="N17" s="19">
        <f>H17/H$15</f>
        <v>4.5767448643489902E-2</v>
      </c>
      <c r="P17" s="7"/>
    </row>
    <row r="18" spans="1:18" ht="13.8" thickBot="1" x14ac:dyDescent="0.3">
      <c r="A18" s="82"/>
      <c r="B18" s="34" t="s">
        <v>32</v>
      </c>
      <c r="C18" s="20">
        <f>SUMIF(asignación!$A$6:$A$57,"=1",asignación!$L$6:$L$57)</f>
        <v>0</v>
      </c>
      <c r="D18" s="21">
        <f>SUMIF(asignación!$A$6:$A$57,"=2",asignación!$L$6:$L$57)</f>
        <v>0</v>
      </c>
      <c r="E18" s="21">
        <f>SUMIF(asignación!$A$6:$A$57,"=3",asignación!$L$6:$L$57)</f>
        <v>0</v>
      </c>
      <c r="F18" s="21">
        <f>SUMIF(asignación!$A$6:$A$57,"=4",asignación!$L$6:$L$57)</f>
        <v>0</v>
      </c>
      <c r="G18" s="22">
        <f t="shared" si="0"/>
        <v>16821.166116</v>
      </c>
      <c r="H18" s="22">
        <v>16821.166116</v>
      </c>
      <c r="I18" s="23" t="e">
        <f t="shared" si="2"/>
        <v>#DIV/0!</v>
      </c>
      <c r="J18" s="24" t="e">
        <f t="shared" si="2"/>
        <v>#DIV/0!</v>
      </c>
      <c r="K18" s="24" t="e">
        <f t="shared" si="2"/>
        <v>#DIV/0!</v>
      </c>
      <c r="L18" s="24" t="e">
        <f t="shared" si="2"/>
        <v>#DIV/0!</v>
      </c>
      <c r="M18" s="44">
        <f>IF(G18&gt;0,G18/G$8,"")</f>
        <v>0.46306133667345706</v>
      </c>
      <c r="N18" s="25">
        <f>H18/H$15</f>
        <v>0.71787795469147375</v>
      </c>
      <c r="P18" s="7"/>
    </row>
    <row r="19" spans="1:18" ht="13.2" customHeight="1" x14ac:dyDescent="0.25">
      <c r="A19" s="80" t="s">
        <v>50</v>
      </c>
      <c r="B19" s="31" t="s">
        <v>0</v>
      </c>
      <c r="C19" s="8">
        <f>SUMIF(asignación!$A$6:$A$57,"=1",asignación!$M$6:$M$57)</f>
        <v>0</v>
      </c>
      <c r="D19" s="9">
        <f>SUMIF(asignación!$A$6:$A$57,"=2",asignación!$M$6:$M$57)</f>
        <v>0</v>
      </c>
      <c r="E19" s="9">
        <f>SUMIF(asignación!$A$6:$A$57,"=3",asignación!$M$6:$M$57)</f>
        <v>0</v>
      </c>
      <c r="F19" s="9">
        <f>SUMIF(asignación!$A$6:$A$57,"=4",asignación!$M$6:$M$57)</f>
        <v>0</v>
      </c>
      <c r="G19" s="10">
        <f t="shared" si="0"/>
        <v>20575.117062999998</v>
      </c>
      <c r="H19" s="10">
        <v>20575.117062999998</v>
      </c>
      <c r="I19" s="11"/>
      <c r="J19" s="12"/>
      <c r="K19" s="12"/>
      <c r="L19" s="12"/>
      <c r="M19" s="45"/>
      <c r="N19" s="26"/>
      <c r="P19" s="7"/>
    </row>
    <row r="20" spans="1:18" x14ac:dyDescent="0.25">
      <c r="A20" s="81"/>
      <c r="B20" s="33" t="s">
        <v>2</v>
      </c>
      <c r="C20" s="14">
        <f>SUMIF(asignación!$A$6:$A$57,"=1",asignación!$N$6:$N$57)</f>
        <v>0</v>
      </c>
      <c r="D20" s="15">
        <f>SUMIF(asignación!$A$6:$A$57,"=2",asignación!$N$6:$N$57)</f>
        <v>0</v>
      </c>
      <c r="E20" s="15">
        <f>SUMIF(asignación!$A$6:$A$57,"=3",asignación!$N$6:$N$57)</f>
        <v>0</v>
      </c>
      <c r="F20" s="15">
        <f>SUMIF(asignación!$A$6:$A$57,"=4",asignación!$N$6:$N$57)</f>
        <v>0</v>
      </c>
      <c r="G20" s="16">
        <f t="shared" si="0"/>
        <v>4493.1387809999997</v>
      </c>
      <c r="H20" s="16">
        <v>4493.1387809999997</v>
      </c>
      <c r="I20" s="17" t="e">
        <f t="shared" ref="I20:L22" si="3">C20/C$19</f>
        <v>#DIV/0!</v>
      </c>
      <c r="J20" s="18" t="e">
        <f t="shared" si="3"/>
        <v>#DIV/0!</v>
      </c>
      <c r="K20" s="18" t="e">
        <f t="shared" si="3"/>
        <v>#DIV/0!</v>
      </c>
      <c r="L20" s="18" t="e">
        <f t="shared" si="3"/>
        <v>#DIV/0!</v>
      </c>
      <c r="M20" s="44">
        <f>IF(G20&gt;0,G20/G$8,"")</f>
        <v>0.12368933493916202</v>
      </c>
      <c r="N20" s="19">
        <f>H20/H$19</f>
        <v>0.21837731310311526</v>
      </c>
      <c r="P20" s="7"/>
    </row>
    <row r="21" spans="1:18" x14ac:dyDescent="0.25">
      <c r="A21" s="81"/>
      <c r="B21" s="70" t="s">
        <v>31</v>
      </c>
      <c r="C21" s="14">
        <f>SUMIF(asignación!$A$6:$A$57,"=1",asignación!$O$6:$O$57)</f>
        <v>0</v>
      </c>
      <c r="D21" s="15">
        <f>SUMIF(asignación!$A$6:$A$57,"=2",asignación!$O$6:$O$57)</f>
        <v>0</v>
      </c>
      <c r="E21" s="15">
        <f>SUMIF(asignación!$A$6:$A$57,"=3",asignación!$O$6:$O$57)</f>
        <v>0</v>
      </c>
      <c r="F21" s="15">
        <f>SUMIF(asignación!$A$6:$A$57,"=4",asignación!$O$6:$O$57)</f>
        <v>0</v>
      </c>
      <c r="G21" s="16">
        <f t="shared" si="0"/>
        <v>937.49567300000024</v>
      </c>
      <c r="H21" s="16">
        <v>937.49567300000024</v>
      </c>
      <c r="I21" s="17" t="e">
        <f t="shared" si="3"/>
        <v>#DIV/0!</v>
      </c>
      <c r="J21" s="18" t="e">
        <f t="shared" si="3"/>
        <v>#DIV/0!</v>
      </c>
      <c r="K21" s="18" t="e">
        <f t="shared" si="3"/>
        <v>#DIV/0!</v>
      </c>
      <c r="L21" s="18" t="e">
        <f t="shared" si="3"/>
        <v>#DIV/0!</v>
      </c>
      <c r="M21" s="44">
        <f>IF(G21&gt;0,G21/G$8,"")</f>
        <v>2.5807842124098448E-2</v>
      </c>
      <c r="N21" s="19">
        <f>H21/H$19</f>
        <v>4.5564536528731991E-2</v>
      </c>
      <c r="P21" s="7"/>
    </row>
    <row r="22" spans="1:18" ht="13.8" thickBot="1" x14ac:dyDescent="0.3">
      <c r="A22" s="82"/>
      <c r="B22" s="34" t="s">
        <v>32</v>
      </c>
      <c r="C22" s="20">
        <f>SUMIF(asignación!$A$6:$A$57,"=1",asignación!$P$6:$P$57)</f>
        <v>0</v>
      </c>
      <c r="D22" s="21">
        <f>SUMIF(asignación!$A$6:$A$57,"=2",asignación!$P$6:$P$57)</f>
        <v>0</v>
      </c>
      <c r="E22" s="21">
        <f>SUMIF(asignación!$A$6:$A$57,"=3",asignación!$P$6:$P$57)</f>
        <v>0</v>
      </c>
      <c r="F22" s="21">
        <f>SUMIF(asignación!$A$6:$A$57,"=4",asignación!$P$6:$P$57)</f>
        <v>0</v>
      </c>
      <c r="G22" s="22">
        <f t="shared" si="0"/>
        <v>15144.482608999999</v>
      </c>
      <c r="H22" s="22">
        <v>15144.482608999999</v>
      </c>
      <c r="I22" s="23" t="e">
        <f t="shared" si="3"/>
        <v>#DIV/0!</v>
      </c>
      <c r="J22" s="24" t="e">
        <f t="shared" si="3"/>
        <v>#DIV/0!</v>
      </c>
      <c r="K22" s="24" t="e">
        <f t="shared" si="3"/>
        <v>#DIV/0!</v>
      </c>
      <c r="L22" s="24" t="e">
        <f t="shared" si="3"/>
        <v>#DIV/0!</v>
      </c>
      <c r="M22" s="35">
        <f>IF(G22&gt;0,G22/G$8,"")</f>
        <v>0.41690476818256894</v>
      </c>
      <c r="N22" s="25">
        <f>H22/H$19</f>
        <v>0.73605815036815281</v>
      </c>
      <c r="P22" s="7"/>
    </row>
    <row r="23" spans="1:18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8" ht="15.6" x14ac:dyDescent="0.3">
      <c r="A24" s="1" t="s">
        <v>51</v>
      </c>
    </row>
    <row r="25" spans="1:18" x14ac:dyDescent="0.25">
      <c r="A25" s="79" t="s">
        <v>52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18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8" spans="1:18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29" spans="1:18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18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</sheetData>
  <sheetProtection sheet="1" selectLockedCells="1"/>
  <protectedRanges>
    <protectedRange sqref="A3:B3" name="Range1_1"/>
    <protectedRange sqref="I6:L6 C6:F6" name="Range1_2"/>
  </protectedRanges>
  <mergeCells count="8">
    <mergeCell ref="A3:F4"/>
    <mergeCell ref="A25:R30"/>
    <mergeCell ref="A15:A18"/>
    <mergeCell ref="A19:A22"/>
    <mergeCell ref="A10:A14"/>
    <mergeCell ref="I6:N6"/>
    <mergeCell ref="A8:A9"/>
    <mergeCell ref="C6:H6"/>
  </mergeCells>
  <phoneticPr fontId="2" type="noConversion"/>
  <conditionalFormatting sqref="N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Kit de participación de Moorpark - Calculadora de Excel</dc:title>
  <dc:creator>National Demographics Corporation</dc:creator>
  <cp:lastModifiedBy>Ky Spangler</cp:lastModifiedBy>
  <cp:lastPrinted>2017-04-20T07:56:20Z</cp:lastPrinted>
  <dcterms:created xsi:type="dcterms:W3CDTF">2009-06-26T00:03:19Z</dcterms:created>
  <dcterms:modified xsi:type="dcterms:W3CDTF">2021-12-01T19:36:28Z</dcterms:modified>
</cp:coreProperties>
</file>